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9350" windowHeight="816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>
    <definedName name="_xlnm._FilterDatabase" localSheetId="1" hidden="1">'Приложение 2'!$A$8:$K$111</definedName>
    <definedName name="_xlnm.Print_Area" localSheetId="0">'Приложение 1'!$A$1:$K$83</definedName>
    <definedName name="_xlnm.Print_Area" localSheetId="1">'Приложение 2'!$A$1:$AJ$117</definedName>
    <definedName name="_xlnm.Print_Area" localSheetId="2">'Приложение 3'!$A$1:$H$76</definedName>
  </definedNames>
  <calcPr fullCalcOnLoad="1"/>
</workbook>
</file>

<file path=xl/sharedStrings.xml><?xml version="1.0" encoding="utf-8"?>
<sst xmlns="http://schemas.openxmlformats.org/spreadsheetml/2006/main" count="935" uniqueCount="431">
  <si>
    <t xml:space="preserve">                                                                к решению Совета Малокарачаевского муниципального района</t>
  </si>
  <si>
    <t>Наименование показателя</t>
  </si>
  <si>
    <t>Код дохода по КД</t>
  </si>
  <si>
    <t>Сумма  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</si>
  <si>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</si>
  <si>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</si>
  <si>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</si>
  <si>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</si>
  <si>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</si>
  <si>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000  1  01  02010  01  0000  110</t>
  </si>
  <si>
    <t>НАЛОГИ НА СОВОКУПНЫЙ ДОХОД</t>
  </si>
  <si>
    <t>000  1  05  00000  00  0000  000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</si>
  <si>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</si>
  <si>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</si>
  <si>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</si>
  <si>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</si>
  <si>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</si>
  <si>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организаций по имуществу, не входящему в Единую систему газоснабжения</t>
  </si>
  <si>
    <t>000  1  06  02010  02  0000  110</t>
  </si>
  <si>
    <t>ГОСУДАРСТВЕННАЯ ПОШЛИНА</t>
  </si>
  <si>
    <t>000  1  08  00000  00  0000  000</t>
  </si>
  <si>
    <t xml:space="preserve">Государственная    пошлина    по     делам, рассматриваемым в судах  общей  юрисдикции, мировыми судьями (за исключением Верховного Суда Российской Федерации)                 </t>
  </si>
  <si>
    <t>000  1  08  03010  01  0000  110</t>
  </si>
  <si>
    <t xml:space="preserve">ДОХОДЫ ОТ ИСПОЛЬЗОВАНИЯ ИМУЩЕСТВА, НАХОДЯЩЕГОСЯ В ГОСУДАРСТВЕННОЙ И МУНИЦИПАЛЬНОЙ СОБСТВЕННОСТИ </t>
  </si>
  <si>
    <t>000  1  11  00000  00  0000  000</t>
  </si>
  <si>
    <t>дотация</t>
  </si>
  <si>
    <t>опека</t>
  </si>
  <si>
    <t>компенсац.</t>
  </si>
  <si>
    <t>лагерь</t>
  </si>
  <si>
    <t>занятость</t>
  </si>
  <si>
    <t>гор.питание</t>
  </si>
  <si>
    <t>аппарат</t>
  </si>
  <si>
    <t>налоги</t>
  </si>
  <si>
    <t>Муниципальное казенное дошкольное образовательное учреждение "Детский сад №5 "Къуанч"</t>
  </si>
  <si>
    <t>Муниципальное казенное дошкольное образовательное учреждение "Детский сад №2 "Чолпан"</t>
  </si>
  <si>
    <t>940</t>
  </si>
  <si>
    <t xml:space="preserve">Муниципальное казенное дошкольное образовательное учреждение "Детский сад "Ручеек" </t>
  </si>
  <si>
    <t>942</t>
  </si>
  <si>
    <t>Муниципальное казенное дошкольное образовательное учреждение "Детский сад №8  "Подснежник"</t>
  </si>
  <si>
    <t>943</t>
  </si>
  <si>
    <t>Муниципальное казенное дошкольное образовательное учреждение  "Детский сад №7 "Одуванчик"</t>
  </si>
  <si>
    <t>946</t>
  </si>
  <si>
    <t>Муниципальное казенное общеобразовательное учреждение "Основная общеобразовательная школа № 13" с.Элькуш</t>
  </si>
  <si>
    <t>947</t>
  </si>
  <si>
    <t>Общее образование</t>
  </si>
  <si>
    <t>Муниципальное казенное общеобразовательное учреждение "Средняя общеобразовательная школа №9 с.Джага"</t>
  </si>
  <si>
    <t>Муниципальное казенное общеобразовательное учреждение "Основная  общеобразовательная школа №11 с. Учкекен"</t>
  </si>
  <si>
    <t>Муниципальное казенное общеобразовательное учреждение  "Основная общеобразовательная школа №12 им. Бежанова К.Д. с. Красный Восток</t>
  </si>
  <si>
    <t>Муниципальное казенное общеобразовательное учреждение "СОШ №1 им.А.М. Ижаева села Учкекен"</t>
  </si>
  <si>
    <t>Муниципальное казенное общеобразовательное учреждение  "Средняя общеобразовательная школа №14 им. Голаева Д.Н. с Кичи-Балык"</t>
  </si>
  <si>
    <t>Муниципальное казенное общеобразовательное учреждение  "Средняя общеобразовательная школа №4 с. Кызыл-Покун"</t>
  </si>
  <si>
    <t>Муниципальное казенное общеобразовательное учреждение "Средняя общеобразовательнаяшкола №7 села Учкекен"</t>
  </si>
  <si>
    <t>Муниципальное казенное общеобразовательное  учреждение  "Начальная  общеобразовательная  школа №15 с. Терезе"</t>
  </si>
  <si>
    <t>Муниципальное казенное общеобразовательное учреждение "Средняя общеобразовательная школа №8 с.Римгорское"</t>
  </si>
  <si>
    <t>Муниципальное казенное общеобразовательное учреждение "Средняя общеобразовательная школа №10 им.Магометова С.К. с.Красный Курган"</t>
  </si>
  <si>
    <t>Муниципальное казенное общеобразовательное учреждение "Средняя общеобразовательная школа №2 с. Учкекен"</t>
  </si>
  <si>
    <t>Муниципальное казенное общеобразовательное учреждение"Средняя общеобразовательная школа  №3 им.Клычева Р.Н. с. Красный Восток"</t>
  </si>
  <si>
    <t>Муниципальное казенное образовательное учреждение  "Гимназия №6 с.Первомайское"</t>
  </si>
  <si>
    <t>Муниципальное казенное общеобразовательное учреждение  "Средняя общеобразовательная школа №5 им. Героя России Чочуева А.Х. с. Терезе"</t>
  </si>
  <si>
    <t>Муниципальное казенное образовательное учреждение  дополнительного образования детей "Детско-юношеская  спортивная  школа "ЧЕМПИОН"</t>
  </si>
  <si>
    <t>Муниципальное казенное образовательное учреждение дополнительного  образования детей "Детско - юношеская спортивная школа №2 "АРМСПОРТ"</t>
  </si>
  <si>
    <t>ВСЕГО</t>
  </si>
  <si>
    <t>Субвенции для финансового обеспечения отдельных государственных полномочий  в области молодежной политики</t>
  </si>
  <si>
    <t>Субвенции бюджетам муниципальных районов на осуществление отдельных государственных полномочий КЧР по выплате социального пособия на погребение и возмещение специализированным службам по вопросам похоронного дела расходов на погребение</t>
  </si>
  <si>
    <t>Субвенции по организации и  осуществлению деятельности по опеке и попечительству</t>
  </si>
  <si>
    <t>Субвенции бюджетам муниципальных районов на организацию оказания отдельных видов специализированной медицинской помощи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</si>
  <si>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</si>
  <si>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 xml:space="preserve">000  2  02  03027  05  0000 151    </t>
  </si>
  <si>
    <t>Субвенции бюджетам муниципальных районов  на осуществление отдельных государственных полномочий  на компенсацию части родительской платы за содержание ребенка в муниципальных образовательных учреждениях</t>
  </si>
  <si>
    <t>000  2   02   03029  05  0000  151</t>
  </si>
  <si>
    <t>Субвенции  бюджетам  муниципальных  районов  на  организацию и проведению  оздоровительной  компании детей</t>
  </si>
  <si>
    <t>000  2  02  03033  05  0000 151</t>
  </si>
  <si>
    <t xml:space="preserve">Субвенции на  дошкольное  образование </t>
  </si>
  <si>
    <t xml:space="preserve">ИТОГО ДОХОДОВ </t>
  </si>
  <si>
    <t>Субсидии  бюджетам муниципальных районов на обеспечение жильем молодых семей в рамках реализации подпрограммы "Обеспечение жильем молодых семей на 2010-2015"</t>
  </si>
  <si>
    <t>000 202 02999 05 0000 151</t>
  </si>
  <si>
    <t>Субсидии бюджетам муниципальных районов на софинансирование расходов на оплату труда работников органов местного самоуправления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</si>
  <si>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</si>
  <si>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</si>
  <si>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000  2  02   03024  05   0000  151</t>
  </si>
  <si>
    <t>936</t>
  </si>
  <si>
    <t>100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</si>
  <si>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</si>
  <si>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</si>
  <si>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Прочие доходы от оказания платных услуг (работ) получателями средств бюджетов муниципальных районов</t>
  </si>
  <si>
    <t>Финансовое обеспечение выполнения функций учреждений,обеспечивающих предоставление услуг  в сфере дополнительго образования (Закупка товаров,работ и услуг для обеспечения муниципальных нужд)</t>
  </si>
  <si>
    <t>Финансовое обеспечение выполнения функций государственных органов (Закупка товаров,работ и услуг для обеспечения  государственных (муниципальных) нужд)</t>
  </si>
  <si>
    <t>70300</t>
  </si>
  <si>
    <t>600</t>
  </si>
  <si>
    <t>Малокарачаевского муниципального района на 2016 год</t>
  </si>
  <si>
    <t>итого</t>
  </si>
  <si>
    <t>Единый налог на вмененный доход для отдельных видов деятельности</t>
  </si>
  <si>
    <t>Денежные взыскания (штрафы) за нарушение законодательства о налогах и сборах</t>
  </si>
  <si>
    <t xml:space="preserve"> Доходы  от  продажи   земельных   участков,государственная собственность на которые не разграничена  и   которые     расположены в границах поселений                  </t>
  </si>
  <si>
    <t>Национальная экономика</t>
  </si>
  <si>
    <t>000  1 11  05013  10  0000 120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</si>
  <si>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</si>
  <si>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</si>
  <si>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</si>
  <si>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000  1  11  09045  05  0000  120</t>
  </si>
  <si>
    <t xml:space="preserve">ПЛАТЕЖИ ПРИ ПОЛЬЗОВАНИИ ПРИРОДНЫМИ РЕСУРСАМИ </t>
  </si>
  <si>
    <t>000  1  12  00000  00  0000  000</t>
  </si>
  <si>
    <t>000  1  12  01000  01  0000  120</t>
  </si>
  <si>
    <t>ДОХОДЫ ОТ ОКАЗАНИЯ ПЛАТНЫХ УСЛУГ (РАБОТ) И КОМПЕНСАЦИИ ЗАТРАТ ГОСУДАРСТВА</t>
  </si>
  <si>
    <t xml:space="preserve">000 1 13 00000 00 0000 000 </t>
  </si>
  <si>
    <t>000 1 13 01995 05 0000 130</t>
  </si>
  <si>
    <t>ДОХОДЫ ОТ ПРОДАЖИ МАТЕРИАЛЬНЫХ И НЕМАТЕРИАЛЬНЫХ АКТИВОВ</t>
  </si>
  <si>
    <t>000  1  14  00000  00  0000  000</t>
  </si>
  <si>
    <t>000   1  14  06013  10  0000 430</t>
  </si>
  <si>
    <t>ШТРАФЫ, САНКЦИИ, ВОЗМЕЩЕНИЕ УЩЕРБА</t>
  </si>
  <si>
    <t>000  1  16  00000  00  0000  000</t>
  </si>
  <si>
    <t>000  1  16  03000  00  0000  140</t>
  </si>
  <si>
    <t xml:space="preserve">Денежные взыскания  (штрафы)  за  нарушение законодательства        о        применении контрольно-кассовой             техники при осуществлении наличных денежных расчетов  и (или) расчетов с  использованием  платежных карт,                                       </t>
  </si>
  <si>
    <t>000  1  16  06000  01  0000  140</t>
  </si>
  <si>
    <t>Денежные взыскания (штрафы) за нарушение законодательства о недрах, об    особо    охраняемых     природных  территориях,      об      охране      и  использовании   животного   мира,    об экологической  экспертизе,  в   области охраны  окружающей  среды,   земельного   законодательства,               лесного  законодательства,               водного      законодательства</t>
  </si>
  <si>
    <t>000  1  16  25000  01  0000  140</t>
  </si>
  <si>
    <t xml:space="preserve">Денежные взыскания  (штрафы)  за  нарушение законодательства  в   области   обеспечения санитарно-эпидемиологического  благополучия человека и законодательства в сфере  защиты прав потребителей .         </t>
  </si>
  <si>
    <t>000  1  16  28000  01  0000  140</t>
  </si>
  <si>
    <t>Прочие поступления  от денежных взысканий (штрафов) и иных сумм в возмещение ущерба, зачисляемых в бюджеты муниципальных районов</t>
  </si>
  <si>
    <t>000  1  16  90050  00  0000  140</t>
  </si>
  <si>
    <t>БЕЗВОЗМЕЗДНЫЕ ПОСТУПЛЕНИЯ</t>
  </si>
  <si>
    <t xml:space="preserve">000  2  02  00000  00  0000  151  </t>
  </si>
  <si>
    <t>Дотации бюджетам субъектов Российской Федерации и муниципальных образований</t>
  </si>
  <si>
    <t xml:space="preserve">000  2  02  01000   00  0000 151  </t>
  </si>
  <si>
    <t>Дотация бюджетам муниципальных районов на выравнивание уровня бюджетной обеспеченности из регионального фонда финансовой поддержки</t>
  </si>
  <si>
    <t>000  2  02   01001  05  0000 151</t>
  </si>
  <si>
    <t>Дотация бюджетам на поддержку мер по обеспечению сбалансированности  бюджетов</t>
  </si>
  <si>
    <t>000  2  02  01003  05  0000  151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</si>
  <si>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</si>
  <si>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000  2  02   02000  00  0000 151</t>
  </si>
  <si>
    <t>000  2  02   02008  05  0000 151</t>
  </si>
  <si>
    <t>Прочие субсидии бюджетам муниципальных районов на формирование районного фонда финансовой поддержки поселений</t>
  </si>
  <si>
    <t>000  2  02   02999   05  0000 151</t>
  </si>
  <si>
    <t>000  2   02   03024  05  0000  151</t>
  </si>
  <si>
    <t xml:space="preserve">Субвенции бюджетам субъектов Российской Федерации и муниципальных образований </t>
  </si>
  <si>
    <t>000  2  02   03000   00  0000 151</t>
  </si>
  <si>
    <t>Субвенции бюджетам муниципальных районов на оплату жилищно-коммунальных услуг отдельным категориям граждан</t>
  </si>
  <si>
    <t>000  2  02   03001   05  0000 151</t>
  </si>
  <si>
    <t>Субвенции бюджетам муниципальных районов на обеспечение мер социальной поддержки ветеранов труда и тружеников тыла</t>
  </si>
  <si>
    <t xml:space="preserve">Субвенции бюджетам муниципальных районов на  выплату государственных пособий гражданам, имеющих детей  </t>
  </si>
  <si>
    <t>000  2  02  03024  05  0000  151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</si>
  <si>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</si>
  <si>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000  2  02   03013   05  0000  151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</si>
  <si>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</si>
  <si>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000  2   02   03022  05   0000 151</t>
  </si>
  <si>
    <t>Субвенции бюджетам муниципальных районов на возмещение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</t>
  </si>
  <si>
    <t>Субвенции бюджетам муниципальных районов на реализацию основных общеобразовательных программ</t>
  </si>
  <si>
    <t>000  2   02   03024  05   0000 151</t>
  </si>
  <si>
    <t>Субвенция на осуществление обслуживания граждан пожилого возраста и инвалидов</t>
  </si>
  <si>
    <t>000  2   02   03024   05  0000 151</t>
  </si>
  <si>
    <t>Субвенция на обеспечение  мер социальной поддержки многодетной семьи и семьи, в которой один или оба родителя являются инвалиды</t>
  </si>
  <si>
    <t>000  2   02   03024  05  0000 151</t>
  </si>
  <si>
    <t>Субвенция на осуществление отдельных  гос. полномочий по образованию и организационной деятельности административных комиссий</t>
  </si>
  <si>
    <t>Субвенция на осуществление отдельных  гос. полномочий по делам несовершеннолетних и защите их прав</t>
  </si>
  <si>
    <t>Субвенция на осуществление отдельных  гос. полномочий по формированию, содержанию и использованию архивного фонда</t>
  </si>
  <si>
    <t>Субвенции бюджетам муниципальных районов на выравнивание бюджетной обеспеченности поселений</t>
  </si>
  <si>
    <t>НАЛОГ НА ТОВАРЫ (РАБОТЫ УСЛУГИ), РЕАЛИЗУЕМЫЕ НА ТЕРРИТОРИИ РФ</t>
  </si>
  <si>
    <t>000 1 03 00000 00 0000 000</t>
  </si>
  <si>
    <t>Доходы от уплаты акцизов на дизельное топливо, зачисляемые в консолидированные бюджеты субъектов РФ</t>
  </si>
  <si>
    <t>000 1 03 02230 01 0000 110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</si>
  <si>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</si>
  <si>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000 1 03 02240 01 0000 110</t>
  </si>
  <si>
    <t>Доходы от уплаты акцизов на автомобильный бензин, производимый на территории РФ зачисляемые в консолидированные бюджеты субъектов РФ</t>
  </si>
  <si>
    <t>000 1 03 02250 01 0000 110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</si>
  <si>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</si>
  <si>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000 1 03 02260 01 0000 110</t>
  </si>
  <si>
    <t>Субвенция бюджетам  муниципальных  районов по единовременной  выплате "Республиканский  материнский  капитал "</t>
  </si>
  <si>
    <t xml:space="preserve">Субвенция бюджетам   муницпальных районов на  исполнение   отдельных  государственных  полномочий  в  сфере   земельных  отношений </t>
  </si>
  <si>
    <t>2</t>
  </si>
  <si>
    <t>1</t>
  </si>
  <si>
    <t>00000</t>
  </si>
  <si>
    <t>7</t>
  </si>
  <si>
    <t>8</t>
  </si>
  <si>
    <t>9</t>
  </si>
  <si>
    <t>40840</t>
  </si>
  <si>
    <t>41000</t>
  </si>
  <si>
    <t>3</t>
  </si>
  <si>
    <t>23000</t>
  </si>
  <si>
    <t>21000</t>
  </si>
  <si>
    <t>42200</t>
  </si>
  <si>
    <t>84000</t>
  </si>
  <si>
    <t>Муниципальное казенное дошкольное образовательное учреждение  "Детский сад №10 "Маленькая страна"с.Учкекен</t>
  </si>
  <si>
    <t>Финансовое обеспечение выполнения функций учреждений,обеспечивающих предоставление услуг  в сфере дошкольного образования (Закупка товаров,работ и услуг для обеспечения муниципальных нужд)</t>
  </si>
  <si>
    <t xml:space="preserve">Компенсация части родительской платы за одержание детей в дошкольных образовательных учреждениях"" </t>
  </si>
  <si>
    <t>20100</t>
  </si>
  <si>
    <t>Реализация мероприятий  активной политики занятости населения и социальной поддержки безработных граждан</t>
  </si>
  <si>
    <t>Основное мероприятие " Развитие общего  образования"</t>
  </si>
  <si>
    <t>Финансовое обеспечение выполнения функций учреждений,обеспечивающих предоставление услуг  в сфере общего образования (Закупка товаров,работ и услуг для обеспечения муниципальных нужд)</t>
  </si>
  <si>
    <t>22000</t>
  </si>
  <si>
    <t>Муниципальная программа " Социальная защита наеления  в Малокарачаевском муниципальном районе на 2016-2020гг."</t>
  </si>
  <si>
    <t>46000</t>
  </si>
  <si>
    <t xml:space="preserve">Расходы на реализацию мероприятий по организации и оздоровлению детей </t>
  </si>
  <si>
    <t xml:space="preserve">к решению Совета Малокарачаевского муниципального района </t>
  </si>
  <si>
    <t>Ведомственная структура расходов районного бюджета</t>
  </si>
  <si>
    <t>№п.п.</t>
  </si>
  <si>
    <t>Наименование  муниципальных учреждений Малокарааевского муниципального района</t>
  </si>
  <si>
    <t>Код</t>
  </si>
  <si>
    <t>РЗ</t>
  </si>
  <si>
    <t>ПР</t>
  </si>
  <si>
    <t>ЦСР</t>
  </si>
  <si>
    <t>ВР</t>
  </si>
  <si>
    <t xml:space="preserve"> руб.</t>
  </si>
  <si>
    <t>01</t>
  </si>
  <si>
    <t>03</t>
  </si>
  <si>
    <t>0000000</t>
  </si>
  <si>
    <t>000</t>
  </si>
  <si>
    <t>Администрация Малокарачаевского муниципального района</t>
  </si>
  <si>
    <t>04</t>
  </si>
  <si>
    <t>931</t>
  </si>
  <si>
    <t>09</t>
  </si>
  <si>
    <t xml:space="preserve">Другие вопросы в области образования </t>
  </si>
  <si>
    <t>07</t>
  </si>
  <si>
    <t>08</t>
  </si>
  <si>
    <t>05</t>
  </si>
  <si>
    <t>Управление труда и социального развития  Малокарачаевского Муниципального района Карачаево - Черкесской Республики</t>
  </si>
  <si>
    <t>300</t>
  </si>
  <si>
    <t>Социальное обеспечение населения</t>
  </si>
  <si>
    <t>932</t>
  </si>
  <si>
    <t>10</t>
  </si>
  <si>
    <t xml:space="preserve"> Ежемесячное социальное пособие гражданам, имеющим детей в рамках подпрограммы "Социальная поддержка семьи и детей" государственной  программы "Социальная защита населения в Карачаево-Черкесской Республике на 2014-2020 годы"</t>
  </si>
  <si>
    <t>02</t>
  </si>
  <si>
    <t>06</t>
  </si>
  <si>
    <t>Финансовое Управление администрации Малокарачаевского муниципального района</t>
  </si>
  <si>
    <t>00</t>
  </si>
  <si>
    <t>933</t>
  </si>
  <si>
    <t>Субсидии на иные цели</t>
  </si>
  <si>
    <t>612</t>
  </si>
  <si>
    <t xml:space="preserve">Расходы на реализацию  подпрограммы "Активная политика занятости населения и социальная поддержка безработных граждан" государственной программы "Содействие занятости населения Карачаево-Черкесской Республики на 2014-2016 годы" </t>
  </si>
  <si>
    <t>12</t>
  </si>
  <si>
    <t>200</t>
  </si>
  <si>
    <t>Здравоохранение</t>
  </si>
  <si>
    <t>Расходы на проведение мероприятий по обеспечению жильем молодых семей в рамках подпрограммы "Обеспечение жильем молодых семей на 2014-2015" государственной программы "Молодежь Карачаево-Черкесии на 2014-2018 годы" (республиканские)</t>
  </si>
  <si>
    <t>Расходы на проведение мероприятий по обеспечению жильем молодых семей в рамках Муниципальной целевой программы  "Обеспечение жильем молодых семей на 2014-2015" в Малокарачаевском муниципальном районе (районные)</t>
  </si>
  <si>
    <t>14</t>
  </si>
  <si>
    <t>субвенция школа</t>
  </si>
  <si>
    <t>субвенция сады</t>
  </si>
  <si>
    <t>спец мед</t>
  </si>
  <si>
    <t>субвенции (несов., опека, архив, админ, земел. Отн.)</t>
  </si>
  <si>
    <t>первичная помощь</t>
  </si>
  <si>
    <t>дотация республика</t>
  </si>
  <si>
    <t>дороги</t>
  </si>
  <si>
    <t>Дорожный фонд</t>
  </si>
  <si>
    <t>81Д00</t>
  </si>
  <si>
    <t>родит. Плата</t>
  </si>
  <si>
    <t>КСП трансфер</t>
  </si>
  <si>
    <t>937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</si>
  <si>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</si>
  <si>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</si>
  <si>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</si>
  <si>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</si>
  <si>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</si>
  <si>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</si>
  <si>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</si>
  <si>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</si>
  <si>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</si>
  <si>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</si>
  <si>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</si>
  <si>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</si>
  <si>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</si>
  <si>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</si>
  <si>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967</t>
  </si>
  <si>
    <t>968</t>
  </si>
  <si>
    <t xml:space="preserve">Объем поступлений доходов районного бюджета Малокарачаевского муниципального района по основным источникам на 2016 год                                    </t>
  </si>
  <si>
    <t>Межбюджетные трансферты ,передаваемые из бюджетов сельских поселений в муниципальные районы по передаваемым полномочиям</t>
  </si>
  <si>
    <t>000  0   02   04014  05   0000 151</t>
  </si>
  <si>
    <t>Финансовое обеспечение выполнения функций государственных органов (расходы на выплату персоналу в целях обеспечения выполнения функций  государственными  (муниципальными) органами, казенными учреждениями , орнанами управления государственными внебюджетным</t>
  </si>
  <si>
    <t>Субсидии бюджетным  учреждениям на иные цели</t>
  </si>
  <si>
    <t>Субвенция  на  проведение  Всероссийской  сельскохозяйственной  переписи</t>
  </si>
  <si>
    <t>5</t>
  </si>
  <si>
    <t>53910</t>
  </si>
  <si>
    <t xml:space="preserve"> Ежемесячная денежная выплата, в случае рождения третьего ребенка или последующих детей до достижения ребенком возраста трех лет в рамках подпрограммы "Социальная поддержка семьи и детей" государственной  программы  "Социальная защита населения в Карачаев</t>
  </si>
  <si>
    <t>Финансовое обеспечение выполнения функций учреждений,обеспечивающих предоставление услуг в сфере общего образования(Расходы на выплаты персоналу в целях обеспечения выполнения функций муниципальными органами, казенными учреждениями,органами управления гос</t>
  </si>
  <si>
    <t>Субвенции  бюджетам  муниципальных  районов   на  выплату   государственных  пособий  гражданам по уходу за ребенком до достижения ребенком возраста  полутора лет</t>
  </si>
  <si>
    <t>Субвенции бюджетам муниципальных районов на выплату ежемесячной денежной выплаты ,назначаемой в случае рождения  третьего ребенка или последующих детей до достижения ребенком  возраста трех  лет</t>
  </si>
  <si>
    <t>Субвенция для осуществления гос полномочий по организации оказания первичной медико-санитарной помощи</t>
  </si>
  <si>
    <t>"Всероссийская сельскохозяйственная перепись"</t>
  </si>
  <si>
    <t>000 2 02 03121 05 0000 151</t>
  </si>
  <si>
    <t>Иные субсидии</t>
  </si>
  <si>
    <t>000 2 02 01003 05 0000 151</t>
  </si>
  <si>
    <t>горячее питание школьников</t>
  </si>
  <si>
    <t>000 2 02 02999 05 0000 151</t>
  </si>
  <si>
    <t>Причие безвозмездные поступления</t>
  </si>
  <si>
    <t>000 2 02 09024 05 0000 151</t>
  </si>
  <si>
    <t>Иные межбюджетные трансферты</t>
  </si>
  <si>
    <t>субсидии на софинансирование кап.вложений</t>
  </si>
  <si>
    <t>000 2 02 02077 05 0000 151</t>
  </si>
  <si>
    <t xml:space="preserve">Межбюджетные трансферты 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</si>
  <si>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</si>
  <si>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</si>
  <si>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>з/плата</t>
  </si>
  <si>
    <t xml:space="preserve">№34  от 05.08.2016  </t>
  </si>
  <si>
    <t>сумма</t>
  </si>
  <si>
    <t>№34 от 05.08.2016 года</t>
  </si>
  <si>
    <t>Приложение  №1</t>
  </si>
  <si>
    <t>Приложение  №2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</si>
  <si>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</si>
  <si>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</si>
  <si>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</si>
  <si>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</si>
  <si>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</si>
  <si>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</si>
  <si>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</si>
  <si>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</si>
  <si>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Обслуживание внутреннего государственного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</si>
  <si>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</si>
  <si>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</si>
  <si>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</si>
  <si>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</si>
  <si>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</si>
  <si>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</si>
  <si>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</si>
  <si>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</si>
  <si>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</si>
  <si>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</si>
  <si>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</si>
  <si>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</si>
  <si>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</si>
  <si>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</si>
  <si>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</si>
  <si>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 xml:space="preserve">Физическая культура 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</si>
  <si>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</si>
  <si>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</si>
  <si>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</si>
  <si>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</si>
  <si>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</si>
  <si>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</si>
  <si>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</si>
  <si>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</si>
  <si>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</si>
  <si>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</si>
  <si>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</si>
  <si>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</si>
  <si>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</si>
  <si>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</si>
  <si>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Целевая программа "Устойчивое развитие сельских территорий"</t>
  </si>
  <si>
    <t>0902</t>
  </si>
  <si>
    <t>Субвенции  здравоохранению</t>
  </si>
  <si>
    <t>0901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</si>
  <si>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</si>
  <si>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</si>
  <si>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</si>
  <si>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</si>
  <si>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</si>
  <si>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</si>
  <si>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</si>
  <si>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 xml:space="preserve">Культура и кинематография 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</si>
  <si>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</si>
  <si>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</si>
  <si>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</si>
  <si>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</si>
  <si>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</si>
  <si>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</si>
  <si>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</si>
  <si>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</si>
  <si>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</si>
  <si>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</si>
  <si>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</si>
  <si>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Дополнительное образование</t>
  </si>
  <si>
    <t>0703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</si>
  <si>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</si>
  <si>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</si>
  <si>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</si>
  <si>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</si>
  <si>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</si>
  <si>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</si>
  <si>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</si>
  <si>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</si>
  <si>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</si>
  <si>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</si>
  <si>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</si>
  <si>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 в области жилищно- коммунального хозяйства</t>
  </si>
  <si>
    <t>0505</t>
  </si>
  <si>
    <t>Коммунальное хозяйство</t>
  </si>
  <si>
    <t>0502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</si>
  <si>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</si>
  <si>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</si>
  <si>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</si>
  <si>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</si>
  <si>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Связь и информация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</si>
  <si>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</si>
  <si>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</si>
  <si>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</si>
  <si>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</si>
  <si>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</si>
  <si>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</si>
  <si>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</si>
  <si>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Водные ресурсы</t>
  </si>
  <si>
    <t>0406</t>
  </si>
  <si>
    <t>Сельское хозяйство и рыболовство</t>
  </si>
  <si>
    <t>0405</t>
  </si>
  <si>
    <t>Топливо и энергетика</t>
  </si>
  <si>
    <t>0402</t>
  </si>
  <si>
    <t xml:space="preserve"> Общеэкономические вопросы</t>
  </si>
  <si>
    <t>0401</t>
  </si>
  <si>
    <t>0400</t>
  </si>
  <si>
    <t xml:space="preserve">Другие вопросы в области национальной безопасности 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</si>
  <si>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</si>
  <si>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</si>
  <si>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</si>
  <si>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</si>
  <si>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</si>
  <si>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Органы юстиции</t>
  </si>
  <si>
    <t>0304</t>
  </si>
  <si>
    <t>Национальная безопасность и правоохранительная деятельность</t>
  </si>
  <si>
    <t>0300</t>
  </si>
  <si>
    <t>Другие общегосударственные вопросы</t>
  </si>
  <si>
    <t>0113</t>
  </si>
  <si>
    <t>Резервные фонды</t>
  </si>
  <si>
    <t>0111</t>
  </si>
  <si>
    <t>Фундаментальные исследования</t>
  </si>
  <si>
    <t>0110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</si>
  <si>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</si>
  <si>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</si>
  <si>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</si>
  <si>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</si>
  <si>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</si>
  <si>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</si>
  <si>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</si>
  <si>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</si>
  <si>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</si>
  <si>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</si>
  <si>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</si>
  <si>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</si>
  <si>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</si>
  <si>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</si>
  <si>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04,08,2016</t>
  </si>
  <si>
    <t>Сумма</t>
  </si>
  <si>
    <t>Наименование разделов и подразделов</t>
  </si>
  <si>
    <t xml:space="preserve">Распределение бюджетных ассигнований  бюджета Малокарачаевского муниципального района на 2016 год </t>
  </si>
  <si>
    <t>к решению Совета  Малокарачаевского  муниципального    района</t>
  </si>
  <si>
    <t>Приложение №3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</si>
</sst>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 shrinkToFi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 shrinkToFit="1"/>
    </xf>
    <xf numFmtId="0" fontId="5" fillId="0" borderId="11" xfId="0" applyFont="1" applyFill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justify" wrapText="1"/>
    </xf>
    <xf numFmtId="0" fontId="0" fillId="0" borderId="11" xfId="0" applyBorder="1" applyAlignment="1">
      <alignment vertical="justify" wrapText="1"/>
    </xf>
    <xf numFmtId="4" fontId="0" fillId="0" borderId="11" xfId="0" applyNumberFormat="1" applyBorder="1" applyAlignment="1">
      <alignment vertical="justify" wrapText="1"/>
    </xf>
    <xf numFmtId="0" fontId="0" fillId="34" borderId="11" xfId="0" applyFill="1" applyBorder="1" applyAlignment="1">
      <alignment vertical="justify" wrapText="1"/>
    </xf>
    <xf numFmtId="4" fontId="0" fillId="34" borderId="11" xfId="0" applyNumberFormat="1" applyFill="1" applyBorder="1" applyAlignment="1">
      <alignment vertical="justify" wrapText="1"/>
    </xf>
    <xf numFmtId="0" fontId="2" fillId="0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justify" wrapText="1"/>
    </xf>
    <xf numFmtId="0" fontId="0" fillId="35" borderId="11" xfId="0" applyFill="1" applyBorder="1" applyAlignment="1">
      <alignment vertical="justify" wrapText="1"/>
    </xf>
    <xf numFmtId="4" fontId="12" fillId="36" borderId="11" xfId="0" applyNumberFormat="1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vertical="justify" wrapText="1"/>
    </xf>
    <xf numFmtId="4" fontId="0" fillId="35" borderId="11" xfId="0" applyNumberFormat="1" applyFill="1" applyBorder="1" applyAlignment="1">
      <alignment vertical="justify" wrapText="1"/>
    </xf>
    <xf numFmtId="4" fontId="0" fillId="33" borderId="0" xfId="0" applyNumberFormat="1" applyFill="1" applyAlignment="1">
      <alignment/>
    </xf>
    <xf numFmtId="0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1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4" fontId="0" fillId="0" borderId="11" xfId="0" applyNumberFormat="1" applyBorder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4" fontId="0" fillId="0" borderId="11" xfId="0" applyNumberFormat="1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  <xf numFmtId="49" fontId="3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12">
          <cell r="L12">
            <v>2099748.75</v>
          </cell>
        </row>
        <row r="24">
          <cell r="L24">
            <v>14487023.27</v>
          </cell>
        </row>
        <row r="28">
          <cell r="L28">
            <v>400000</v>
          </cell>
        </row>
        <row r="30">
          <cell r="L30">
            <v>5153436</v>
          </cell>
        </row>
        <row r="46">
          <cell r="L46">
            <v>473697</v>
          </cell>
        </row>
        <row r="48">
          <cell r="L48">
            <v>10174000</v>
          </cell>
        </row>
        <row r="50">
          <cell r="L50">
            <v>9500</v>
          </cell>
        </row>
        <row r="51">
          <cell r="L51">
            <v>2280811</v>
          </cell>
        </row>
        <row r="62">
          <cell r="L62">
            <v>500000</v>
          </cell>
        </row>
        <row r="64">
          <cell r="L64">
            <v>378890</v>
          </cell>
        </row>
        <row r="66">
          <cell r="L66">
            <v>378890</v>
          </cell>
        </row>
        <row r="68">
          <cell r="L68">
            <v>1417644.8</v>
          </cell>
        </row>
        <row r="71">
          <cell r="L71">
            <v>4965855.6</v>
          </cell>
        </row>
        <row r="75">
          <cell r="L75">
            <v>2072900</v>
          </cell>
        </row>
        <row r="78">
          <cell r="L78">
            <v>3498366.38</v>
          </cell>
        </row>
        <row r="81">
          <cell r="L81">
            <v>1491800</v>
          </cell>
        </row>
        <row r="90">
          <cell r="L90">
            <v>27955500</v>
          </cell>
        </row>
        <row r="91">
          <cell r="L91">
            <v>7882600</v>
          </cell>
        </row>
        <row r="92">
          <cell r="L92">
            <v>2549400</v>
          </cell>
        </row>
        <row r="95">
          <cell r="L95">
            <v>225100</v>
          </cell>
        </row>
        <row r="96">
          <cell r="L96">
            <v>17500000</v>
          </cell>
        </row>
        <row r="97">
          <cell r="L97">
            <v>11700000</v>
          </cell>
        </row>
        <row r="98">
          <cell r="L98">
            <v>22409800</v>
          </cell>
        </row>
        <row r="99">
          <cell r="L99">
            <v>8687900</v>
          </cell>
        </row>
        <row r="100">
          <cell r="L100">
            <v>499400</v>
          </cell>
        </row>
        <row r="101">
          <cell r="L101">
            <v>98964300</v>
          </cell>
        </row>
        <row r="102">
          <cell r="L102">
            <v>5627600</v>
          </cell>
        </row>
        <row r="103">
          <cell r="L103">
            <v>21744500</v>
          </cell>
        </row>
        <row r="104">
          <cell r="L104">
            <v>24913500</v>
          </cell>
        </row>
        <row r="105">
          <cell r="L105">
            <v>17871700</v>
          </cell>
        </row>
        <row r="111">
          <cell r="L111">
            <v>5667510.239999999</v>
          </cell>
        </row>
        <row r="128">
          <cell r="L128">
            <v>897900</v>
          </cell>
        </row>
        <row r="139">
          <cell r="L139">
            <v>20149.9</v>
          </cell>
        </row>
        <row r="140">
          <cell r="L140">
            <v>39892389</v>
          </cell>
        </row>
        <row r="143">
          <cell r="L143">
            <v>50000</v>
          </cell>
        </row>
        <row r="150">
          <cell r="L150">
            <v>21394551.8</v>
          </cell>
        </row>
        <row r="160">
          <cell r="L160">
            <v>922500</v>
          </cell>
        </row>
        <row r="165">
          <cell r="L165">
            <v>7018763.95</v>
          </cell>
        </row>
        <row r="175">
          <cell r="L175">
            <v>230000</v>
          </cell>
        </row>
        <row r="180">
          <cell r="L180">
            <v>16316766.16</v>
          </cell>
        </row>
        <row r="190">
          <cell r="L190">
            <v>794000</v>
          </cell>
        </row>
        <row r="195">
          <cell r="L195">
            <v>9472280.95</v>
          </cell>
        </row>
        <row r="205">
          <cell r="L205">
            <v>430000</v>
          </cell>
        </row>
        <row r="210">
          <cell r="L210">
            <v>8701840.18</v>
          </cell>
        </row>
        <row r="220">
          <cell r="L220">
            <v>430000</v>
          </cell>
        </row>
        <row r="225">
          <cell r="L225">
            <v>8069655.44</v>
          </cell>
        </row>
        <row r="235">
          <cell r="L235">
            <v>230000</v>
          </cell>
        </row>
        <row r="240">
          <cell r="L240">
            <v>5233647.5</v>
          </cell>
        </row>
        <row r="250">
          <cell r="L250">
            <v>46000</v>
          </cell>
        </row>
        <row r="255">
          <cell r="L255">
            <v>4009433</v>
          </cell>
        </row>
        <row r="265">
          <cell r="L265">
            <v>105000</v>
          </cell>
        </row>
        <row r="270">
          <cell r="L270">
            <v>2951033</v>
          </cell>
        </row>
        <row r="280">
          <cell r="L280">
            <v>40200</v>
          </cell>
        </row>
        <row r="290">
          <cell r="L290">
            <v>4726511.7</v>
          </cell>
        </row>
        <row r="305">
          <cell r="L305">
            <v>257416</v>
          </cell>
        </row>
        <row r="321">
          <cell r="L321">
            <v>10792998.1</v>
          </cell>
        </row>
        <row r="336">
          <cell r="L336">
            <v>1129050</v>
          </cell>
        </row>
        <row r="352">
          <cell r="L352">
            <v>9039673.6</v>
          </cell>
        </row>
        <row r="367">
          <cell r="L367">
            <v>681320</v>
          </cell>
        </row>
        <row r="383">
          <cell r="L383">
            <v>5977687.44</v>
          </cell>
        </row>
        <row r="398">
          <cell r="L398">
            <v>173700</v>
          </cell>
        </row>
        <row r="414">
          <cell r="L414">
            <v>21345619.2</v>
          </cell>
        </row>
        <row r="429">
          <cell r="L429">
            <v>752548</v>
          </cell>
        </row>
        <row r="446">
          <cell r="L446">
            <v>1443376</v>
          </cell>
        </row>
        <row r="456">
          <cell r="L456">
            <v>6927508.57</v>
          </cell>
        </row>
        <row r="471">
          <cell r="L471">
            <v>30000</v>
          </cell>
        </row>
        <row r="491">
          <cell r="L491">
            <v>7600719.7</v>
          </cell>
        </row>
        <row r="506">
          <cell r="L506">
            <v>551916</v>
          </cell>
        </row>
        <row r="522">
          <cell r="L522">
            <v>23894106.59</v>
          </cell>
        </row>
        <row r="537">
          <cell r="L537">
            <v>2755039</v>
          </cell>
        </row>
        <row r="553">
          <cell r="L553">
            <v>4765445.73</v>
          </cell>
        </row>
        <row r="585">
          <cell r="L585">
            <v>5989287.5</v>
          </cell>
        </row>
        <row r="595">
          <cell r="L595">
            <v>10558288.6</v>
          </cell>
        </row>
        <row r="610">
          <cell r="L610">
            <v>577620</v>
          </cell>
        </row>
        <row r="630">
          <cell r="L630">
            <v>16497773.94</v>
          </cell>
        </row>
        <row r="645">
          <cell r="L645">
            <v>2303453</v>
          </cell>
        </row>
        <row r="661">
          <cell r="L661">
            <v>16558602.1</v>
          </cell>
        </row>
        <row r="676">
          <cell r="L676">
            <v>2185415</v>
          </cell>
        </row>
        <row r="692">
          <cell r="L692">
            <v>9915976.18</v>
          </cell>
        </row>
        <row r="707">
          <cell r="L707">
            <v>246013</v>
          </cell>
        </row>
        <row r="723">
          <cell r="L723">
            <v>20817888.02</v>
          </cell>
        </row>
        <row r="738">
          <cell r="L738">
            <v>1536340</v>
          </cell>
        </row>
        <row r="754">
          <cell r="L754">
            <v>20660140.89</v>
          </cell>
        </row>
        <row r="769">
          <cell r="L769">
            <v>1115570</v>
          </cell>
        </row>
        <row r="781">
          <cell r="L781">
            <v>5908820.61</v>
          </cell>
        </row>
        <row r="789">
          <cell r="L789">
            <v>4005347.63</v>
          </cell>
        </row>
        <row r="797">
          <cell r="L797">
            <v>6168593.91</v>
          </cell>
        </row>
        <row r="805">
          <cell r="L805">
            <v>3713270.36</v>
          </cell>
        </row>
        <row r="813">
          <cell r="L813">
            <v>9423795.75</v>
          </cell>
        </row>
        <row r="821">
          <cell r="L821">
            <v>4823605.12</v>
          </cell>
        </row>
        <row r="828">
          <cell r="L828">
            <v>16630037.3</v>
          </cell>
        </row>
        <row r="845">
          <cell r="L845">
            <v>936202</v>
          </cell>
        </row>
        <row r="852">
          <cell r="L852">
            <v>2132728.76</v>
          </cell>
        </row>
        <row r="860">
          <cell r="L860">
            <v>11853966.94</v>
          </cell>
        </row>
        <row r="867">
          <cell r="L867">
            <v>1334833.33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9.125" style="0" customWidth="1"/>
    <col min="2" max="2" width="45.875" style="0" customWidth="1"/>
    <col min="3" max="3" width="17.00390625" style="0" hidden="1" customWidth="1"/>
    <col min="4" max="4" width="14.625" style="0" hidden="1" customWidth="1"/>
    <col min="5" max="5" width="14.125" style="0" hidden="1" customWidth="1"/>
    <col min="6" max="6" width="14.25390625" style="0" hidden="1" customWidth="1"/>
    <col min="7" max="7" width="15.375" style="0" hidden="1" customWidth="1"/>
    <col min="8" max="8" width="22.625" style="0" customWidth="1"/>
    <col min="9" max="11" width="8.875" style="0" hidden="1" customWidth="1"/>
  </cols>
  <sheetData>
    <row r="1" spans="1:3" ht="18.75">
      <c r="A1" s="91" t="s">
        <v>293</v>
      </c>
      <c r="B1" s="91"/>
      <c r="C1" s="91"/>
    </row>
    <row r="2" spans="1:3" ht="18.75">
      <c r="A2" s="91" t="s">
        <v>0</v>
      </c>
      <c r="B2" s="91"/>
      <c r="C2" s="91"/>
    </row>
    <row r="3" spans="1:3" ht="18.75">
      <c r="A3" s="91" t="s">
        <v>292</v>
      </c>
      <c r="B3" s="91"/>
      <c r="C3" s="91"/>
    </row>
    <row r="4" spans="1:3" ht="33" customHeight="1">
      <c r="A4" s="92" t="s">
        <v>262</v>
      </c>
      <c r="B4" s="92"/>
      <c r="C4" s="92"/>
    </row>
    <row r="5" spans="1:3" ht="18.75" customHeight="1">
      <c r="A5" s="92"/>
      <c r="B5" s="92"/>
      <c r="C5" s="92"/>
    </row>
    <row r="6" spans="1:8" ht="15.75">
      <c r="A6" s="43" t="s">
        <v>1</v>
      </c>
      <c r="B6" s="43" t="s">
        <v>2</v>
      </c>
      <c r="C6" s="44" t="s">
        <v>3</v>
      </c>
      <c r="D6" s="67">
        <v>42431</v>
      </c>
      <c r="E6" s="67">
        <v>42506</v>
      </c>
      <c r="F6" s="67">
        <v>42598</v>
      </c>
      <c r="G6" s="68"/>
      <c r="H6" s="69" t="s">
        <v>291</v>
      </c>
    </row>
    <row r="7" spans="1:8" ht="15.75">
      <c r="A7" s="45" t="s">
        <v>4</v>
      </c>
      <c r="B7" s="43" t="s">
        <v>5</v>
      </c>
      <c r="C7" s="46">
        <f>C8+C15+C18+C20+C23+C27+C29+C31+C33+C10</f>
        <v>68320000</v>
      </c>
      <c r="D7" s="46">
        <f>D8+D15+D18+D20+D23+D27+D29+D31+D33+D10</f>
        <v>-195078.78000000003</v>
      </c>
      <c r="E7" s="60">
        <f>E29+E20</f>
        <v>400000</v>
      </c>
      <c r="F7" s="59">
        <f>F17+F19+F28</f>
        <v>6500000</v>
      </c>
      <c r="G7" s="59"/>
      <c r="H7" s="59">
        <f>SUM(C7:G7)</f>
        <v>75024921.22</v>
      </c>
    </row>
    <row r="8" spans="1:8" ht="15.75">
      <c r="A8" s="47" t="s">
        <v>6</v>
      </c>
      <c r="B8" s="43" t="s">
        <v>7</v>
      </c>
      <c r="C8" s="46">
        <f>C9</f>
        <v>19100000</v>
      </c>
      <c r="D8" s="59"/>
      <c r="E8" s="59"/>
      <c r="F8" s="59"/>
      <c r="G8" s="59"/>
      <c r="H8" s="59">
        <f aca="true" t="shared" si="0" ref="H8:H39">SUM(C8:G8)</f>
        <v>19100000</v>
      </c>
    </row>
    <row r="9" spans="1:8" ht="94.5" customHeight="1">
      <c r="A9" s="18" t="s">
        <v>8</v>
      </c>
      <c r="B9" s="20" t="s">
        <v>9</v>
      </c>
      <c r="C9" s="48">
        <v>19100000</v>
      </c>
      <c r="D9" s="59"/>
      <c r="E9" s="59"/>
      <c r="F9" s="59"/>
      <c r="G9" s="59"/>
      <c r="H9" s="59">
        <f t="shared" si="0"/>
        <v>19100000</v>
      </c>
    </row>
    <row r="10" spans="1:8" ht="32.25" customHeight="1">
      <c r="A10" s="49" t="s">
        <v>156</v>
      </c>
      <c r="B10" s="50" t="s">
        <v>157</v>
      </c>
      <c r="C10" s="46">
        <f>C11+C12+C13+C14</f>
        <v>10174000</v>
      </c>
      <c r="D10" s="46">
        <f>D11+D12+D13+D14</f>
        <v>-403078.78</v>
      </c>
      <c r="E10" s="59"/>
      <c r="F10" s="59"/>
      <c r="G10" s="59"/>
      <c r="H10" s="59">
        <f t="shared" si="0"/>
        <v>9770921.22</v>
      </c>
    </row>
    <row r="11" spans="1:8" ht="45" customHeight="1">
      <c r="A11" s="51" t="s">
        <v>158</v>
      </c>
      <c r="B11" s="52" t="s">
        <v>159</v>
      </c>
      <c r="C11" s="48">
        <v>3365000</v>
      </c>
      <c r="D11" s="59">
        <v>101978.04</v>
      </c>
      <c r="E11" s="59"/>
      <c r="F11" s="59"/>
      <c r="G11" s="59"/>
      <c r="H11" s="59">
        <f t="shared" si="0"/>
        <v>3466978.04</v>
      </c>
    </row>
    <row r="12" spans="1:8" ht="60" customHeight="1">
      <c r="A12" s="51" t="s">
        <v>160</v>
      </c>
      <c r="B12" s="52" t="s">
        <v>161</v>
      </c>
      <c r="C12" s="48">
        <v>109000</v>
      </c>
      <c r="D12" s="59">
        <v>-56332.44</v>
      </c>
      <c r="E12" s="59"/>
      <c r="F12" s="59"/>
      <c r="G12" s="59"/>
      <c r="H12" s="59">
        <f t="shared" si="0"/>
        <v>52667.56</v>
      </c>
    </row>
    <row r="13" spans="1:8" ht="60" customHeight="1">
      <c r="A13" s="51" t="s">
        <v>162</v>
      </c>
      <c r="B13" s="52" t="s">
        <v>163</v>
      </c>
      <c r="C13" s="48">
        <v>6570000</v>
      </c>
      <c r="D13" s="59">
        <v>-318724.38</v>
      </c>
      <c r="E13" s="59"/>
      <c r="F13" s="59"/>
      <c r="G13" s="59"/>
      <c r="H13" s="59">
        <f t="shared" si="0"/>
        <v>6251275.62</v>
      </c>
    </row>
    <row r="14" spans="1:8" ht="45" customHeight="1">
      <c r="A14" s="51" t="s">
        <v>164</v>
      </c>
      <c r="B14" s="52" t="s">
        <v>165</v>
      </c>
      <c r="C14" s="48">
        <v>130000</v>
      </c>
      <c r="D14" s="59">
        <v>-130000</v>
      </c>
      <c r="E14" s="59"/>
      <c r="F14" s="59"/>
      <c r="G14" s="59"/>
      <c r="H14" s="59">
        <f t="shared" si="0"/>
        <v>0</v>
      </c>
    </row>
    <row r="15" spans="1:8" ht="15.75">
      <c r="A15" s="47" t="s">
        <v>10</v>
      </c>
      <c r="B15" s="43" t="s">
        <v>11</v>
      </c>
      <c r="C15" s="46">
        <f>C16+C17</f>
        <v>3160000</v>
      </c>
      <c r="D15" s="46">
        <f>D16+D17</f>
        <v>156000</v>
      </c>
      <c r="E15" s="59"/>
      <c r="F15" s="59"/>
      <c r="G15" s="59"/>
      <c r="H15" s="59">
        <f t="shared" si="0"/>
        <v>3316000</v>
      </c>
    </row>
    <row r="16" spans="1:8" ht="30" customHeight="1">
      <c r="A16" s="53" t="s">
        <v>91</v>
      </c>
      <c r="B16" s="54" t="s">
        <v>12</v>
      </c>
      <c r="C16" s="48">
        <v>3000000</v>
      </c>
      <c r="D16" s="59">
        <v>156000</v>
      </c>
      <c r="E16" s="59"/>
      <c r="F16" s="59"/>
      <c r="G16" s="59"/>
      <c r="H16" s="59">
        <f t="shared" si="0"/>
        <v>3156000</v>
      </c>
    </row>
    <row r="17" spans="1:8" ht="18.75" customHeight="1">
      <c r="A17" s="53" t="s">
        <v>13</v>
      </c>
      <c r="B17" s="54" t="s">
        <v>14</v>
      </c>
      <c r="C17" s="48">
        <v>160000</v>
      </c>
      <c r="D17" s="59"/>
      <c r="E17" s="59"/>
      <c r="F17" s="59">
        <v>4200000</v>
      </c>
      <c r="G17" s="59"/>
      <c r="H17" s="59">
        <f t="shared" si="0"/>
        <v>4360000</v>
      </c>
    </row>
    <row r="18" spans="1:8" ht="18.75" customHeight="1">
      <c r="A18" s="47" t="s">
        <v>15</v>
      </c>
      <c r="B18" s="43" t="s">
        <v>16</v>
      </c>
      <c r="C18" s="46">
        <f>C19</f>
        <v>15500000</v>
      </c>
      <c r="D18" s="59"/>
      <c r="E18" s="59"/>
      <c r="F18" s="59"/>
      <c r="G18" s="59"/>
      <c r="H18" s="59">
        <f t="shared" si="0"/>
        <v>15500000</v>
      </c>
    </row>
    <row r="19" spans="1:8" ht="30" customHeight="1">
      <c r="A19" s="53" t="s">
        <v>17</v>
      </c>
      <c r="B19" s="54" t="s">
        <v>18</v>
      </c>
      <c r="C19" s="48">
        <v>15500000</v>
      </c>
      <c r="D19" s="59"/>
      <c r="E19" s="59"/>
      <c r="F19" s="59">
        <v>2000000</v>
      </c>
      <c r="G19" s="59"/>
      <c r="H19" s="59">
        <f t="shared" si="0"/>
        <v>17500000</v>
      </c>
    </row>
    <row r="20" spans="1:8" ht="15.75">
      <c r="A20" s="47" t="s">
        <v>19</v>
      </c>
      <c r="B20" s="43" t="s">
        <v>20</v>
      </c>
      <c r="C20" s="46">
        <f>C21</f>
        <v>5000000</v>
      </c>
      <c r="D20" s="59"/>
      <c r="E20" s="60">
        <f>E22</f>
        <v>300000</v>
      </c>
      <c r="F20" s="59"/>
      <c r="G20" s="59"/>
      <c r="H20" s="59">
        <f t="shared" si="0"/>
        <v>5300000</v>
      </c>
    </row>
    <row r="21" spans="1:8" ht="60" customHeight="1">
      <c r="A21" s="53" t="s">
        <v>21</v>
      </c>
      <c r="B21" s="54" t="s">
        <v>22</v>
      </c>
      <c r="C21" s="48">
        <v>5000000</v>
      </c>
      <c r="D21" s="59"/>
      <c r="E21" s="59"/>
      <c r="F21" s="59"/>
      <c r="G21" s="59"/>
      <c r="H21" s="59">
        <f t="shared" si="0"/>
        <v>5000000</v>
      </c>
    </row>
    <row r="22" spans="1:8" ht="48.75" customHeight="1">
      <c r="A22" s="63" t="s">
        <v>287</v>
      </c>
      <c r="B22" s="64" t="s">
        <v>288</v>
      </c>
      <c r="C22" s="48">
        <v>0</v>
      </c>
      <c r="D22" s="59">
        <v>0</v>
      </c>
      <c r="E22" s="59">
        <v>300000</v>
      </c>
      <c r="F22" s="59"/>
      <c r="G22" s="59"/>
      <c r="H22" s="59">
        <f t="shared" si="0"/>
        <v>300000</v>
      </c>
    </row>
    <row r="23" spans="1:8" ht="47.25">
      <c r="A23" s="47" t="s">
        <v>23</v>
      </c>
      <c r="B23" s="43" t="s">
        <v>24</v>
      </c>
      <c r="C23" s="46">
        <f>C24+C25+C26</f>
        <v>5260000</v>
      </c>
      <c r="D23" s="59"/>
      <c r="E23" s="59"/>
      <c r="F23" s="59"/>
      <c r="G23" s="59"/>
      <c r="H23" s="59">
        <f t="shared" si="0"/>
        <v>5260000</v>
      </c>
    </row>
    <row r="24" spans="1:8" ht="93.75" customHeight="1">
      <c r="A24" s="53" t="s">
        <v>82</v>
      </c>
      <c r="B24" s="54" t="s">
        <v>95</v>
      </c>
      <c r="C24" s="48">
        <v>5000000</v>
      </c>
      <c r="D24" s="59"/>
      <c r="E24" s="59"/>
      <c r="F24" s="59"/>
      <c r="G24" s="59"/>
      <c r="H24" s="59">
        <f t="shared" si="0"/>
        <v>5000000</v>
      </c>
    </row>
    <row r="25" spans="1:8" ht="45" customHeight="1">
      <c r="A25" s="18" t="s">
        <v>96</v>
      </c>
      <c r="B25" s="54" t="s">
        <v>97</v>
      </c>
      <c r="C25" s="48">
        <v>160000</v>
      </c>
      <c r="D25" s="59"/>
      <c r="E25" s="59"/>
      <c r="F25" s="59"/>
      <c r="G25" s="59"/>
      <c r="H25" s="59">
        <f t="shared" si="0"/>
        <v>160000</v>
      </c>
    </row>
    <row r="26" spans="1:8" ht="96.75" customHeight="1">
      <c r="A26" s="18" t="s">
        <v>98</v>
      </c>
      <c r="B26" s="61" t="s">
        <v>99</v>
      </c>
      <c r="C26" s="62">
        <v>100000</v>
      </c>
      <c r="D26" s="59"/>
      <c r="E26" s="59"/>
      <c r="F26" s="59"/>
      <c r="G26" s="59"/>
      <c r="H26" s="59">
        <f t="shared" si="0"/>
        <v>100000</v>
      </c>
    </row>
    <row r="27" spans="1:8" ht="30" customHeight="1">
      <c r="A27" s="47" t="s">
        <v>100</v>
      </c>
      <c r="B27" s="43" t="s">
        <v>101</v>
      </c>
      <c r="C27" s="46">
        <f>C28</f>
        <v>70000</v>
      </c>
      <c r="D27" s="59"/>
      <c r="E27" s="59"/>
      <c r="F27" s="59"/>
      <c r="G27" s="59"/>
      <c r="H27" s="59">
        <f t="shared" si="0"/>
        <v>70000</v>
      </c>
    </row>
    <row r="28" spans="1:8" ht="30" customHeight="1">
      <c r="A28" s="53" t="s">
        <v>83</v>
      </c>
      <c r="B28" s="54" t="s">
        <v>102</v>
      </c>
      <c r="C28" s="48">
        <v>70000</v>
      </c>
      <c r="D28" s="59"/>
      <c r="E28" s="59"/>
      <c r="F28" s="59">
        <v>300000</v>
      </c>
      <c r="G28" s="59"/>
      <c r="H28" s="59">
        <f t="shared" si="0"/>
        <v>370000</v>
      </c>
    </row>
    <row r="29" spans="1:8" ht="30" customHeight="1">
      <c r="A29" s="21" t="s">
        <v>103</v>
      </c>
      <c r="B29" s="43" t="s">
        <v>104</v>
      </c>
      <c r="C29" s="46">
        <f>C30</f>
        <v>9000000</v>
      </c>
      <c r="D29" s="59"/>
      <c r="E29" s="60">
        <v>100000</v>
      </c>
      <c r="F29" s="59"/>
      <c r="G29" s="59"/>
      <c r="H29" s="59">
        <f t="shared" si="0"/>
        <v>9100000</v>
      </c>
    </row>
    <row r="30" spans="1:8" ht="45" customHeight="1">
      <c r="A30" s="15" t="s">
        <v>84</v>
      </c>
      <c r="B30" s="22" t="s">
        <v>105</v>
      </c>
      <c r="C30" s="48">
        <v>9000000</v>
      </c>
      <c r="D30" s="59"/>
      <c r="E30" s="59">
        <v>100000</v>
      </c>
      <c r="F30" s="59"/>
      <c r="G30" s="59"/>
      <c r="H30" s="59">
        <f t="shared" si="0"/>
        <v>9100000</v>
      </c>
    </row>
    <row r="31" spans="1:8" ht="30" customHeight="1">
      <c r="A31" s="47" t="s">
        <v>106</v>
      </c>
      <c r="B31" s="43" t="s">
        <v>107</v>
      </c>
      <c r="C31" s="46">
        <f>C32</f>
        <v>300000</v>
      </c>
      <c r="D31" s="59"/>
      <c r="E31" s="59"/>
      <c r="F31" s="59"/>
      <c r="G31" s="59"/>
      <c r="H31" s="59">
        <f t="shared" si="0"/>
        <v>300000</v>
      </c>
    </row>
    <row r="32" spans="1:8" ht="60" customHeight="1">
      <c r="A32" s="53" t="s">
        <v>93</v>
      </c>
      <c r="B32" s="54" t="s">
        <v>108</v>
      </c>
      <c r="C32" s="48">
        <v>300000</v>
      </c>
      <c r="D32" s="59"/>
      <c r="E32" s="59"/>
      <c r="F32" s="59"/>
      <c r="G32" s="59"/>
      <c r="H32" s="59">
        <f t="shared" si="0"/>
        <v>300000</v>
      </c>
    </row>
    <row r="33" spans="1:8" ht="30" customHeight="1">
      <c r="A33" s="47" t="s">
        <v>109</v>
      </c>
      <c r="B33" s="43" t="s">
        <v>110</v>
      </c>
      <c r="C33" s="46">
        <f>C34+C35+C36+C37+C39+C38</f>
        <v>756000</v>
      </c>
      <c r="D33" s="60">
        <f>D34+D39</f>
        <v>52000</v>
      </c>
      <c r="E33" s="59"/>
      <c r="F33" s="59"/>
      <c r="G33" s="59"/>
      <c r="H33" s="59">
        <f t="shared" si="0"/>
        <v>808000</v>
      </c>
    </row>
    <row r="34" spans="1:8" ht="30" customHeight="1">
      <c r="A34" s="53" t="s">
        <v>92</v>
      </c>
      <c r="B34" s="54" t="s">
        <v>111</v>
      </c>
      <c r="C34" s="48">
        <v>19000</v>
      </c>
      <c r="D34" s="59">
        <v>2000</v>
      </c>
      <c r="E34" s="59"/>
      <c r="F34" s="59"/>
      <c r="G34" s="59"/>
      <c r="H34" s="59">
        <f t="shared" si="0"/>
        <v>21000</v>
      </c>
    </row>
    <row r="35" spans="1:8" ht="30" customHeight="1">
      <c r="A35" s="53" t="s">
        <v>112</v>
      </c>
      <c r="B35" s="54" t="s">
        <v>113</v>
      </c>
      <c r="C35" s="48">
        <v>40000</v>
      </c>
      <c r="D35" s="59"/>
      <c r="E35" s="59"/>
      <c r="F35" s="59"/>
      <c r="G35" s="59"/>
      <c r="H35" s="59">
        <f t="shared" si="0"/>
        <v>40000</v>
      </c>
    </row>
    <row r="36" spans="1:8" ht="79.5" customHeight="1">
      <c r="A36" s="53" t="s">
        <v>114</v>
      </c>
      <c r="B36" s="54" t="s">
        <v>115</v>
      </c>
      <c r="C36" s="48">
        <v>15000</v>
      </c>
      <c r="D36" s="59"/>
      <c r="E36" s="59"/>
      <c r="F36" s="59"/>
      <c r="G36" s="59"/>
      <c r="H36" s="59">
        <f t="shared" si="0"/>
        <v>15000</v>
      </c>
    </row>
    <row r="37" spans="1:8" ht="79.5" customHeight="1">
      <c r="A37" s="53" t="s">
        <v>116</v>
      </c>
      <c r="B37" s="54" t="s">
        <v>117</v>
      </c>
      <c r="C37" s="48">
        <v>40000</v>
      </c>
      <c r="D37" s="59"/>
      <c r="E37" s="59"/>
      <c r="F37" s="59"/>
      <c r="G37" s="59"/>
      <c r="H37" s="59">
        <f t="shared" si="0"/>
        <v>40000</v>
      </c>
    </row>
    <row r="38" spans="1:8" ht="61.5" customHeight="1">
      <c r="A38" s="55" t="s">
        <v>77</v>
      </c>
      <c r="B38" s="56" t="s">
        <v>78</v>
      </c>
      <c r="C38" s="48">
        <v>260000</v>
      </c>
      <c r="D38" s="59"/>
      <c r="E38" s="59"/>
      <c r="F38" s="59"/>
      <c r="G38" s="59"/>
      <c r="H38" s="59">
        <f t="shared" si="0"/>
        <v>260000</v>
      </c>
    </row>
    <row r="39" spans="1:8" ht="16.5" customHeight="1">
      <c r="A39" s="53" t="s">
        <v>118</v>
      </c>
      <c r="B39" s="54" t="s">
        <v>119</v>
      </c>
      <c r="C39" s="48">
        <v>382000</v>
      </c>
      <c r="D39" s="59">
        <v>50000</v>
      </c>
      <c r="E39" s="59"/>
      <c r="F39" s="59"/>
      <c r="G39" s="59"/>
      <c r="H39" s="59">
        <f t="shared" si="0"/>
        <v>432000</v>
      </c>
    </row>
    <row r="40" spans="1:8" ht="30" customHeight="1">
      <c r="A40" s="70" t="s">
        <v>120</v>
      </c>
      <c r="B40" s="71" t="s">
        <v>121</v>
      </c>
      <c r="C40" s="28">
        <f>C41+C44+C50+C81</f>
        <v>671624100</v>
      </c>
      <c r="D40" s="28">
        <f>D41+D44+D50+D81+D82</f>
        <v>53201498.75</v>
      </c>
      <c r="E40" s="28">
        <f>E44+E50+E80</f>
        <v>13117722.5</v>
      </c>
      <c r="F40" s="28">
        <f>F41+F44+F50+F80</f>
        <v>61807516.07</v>
      </c>
      <c r="G40" s="28">
        <f>D40+E40+F40</f>
        <v>128126737.32</v>
      </c>
      <c r="H40" s="28">
        <f>C40+D40+E40+F40</f>
        <v>799750837.32</v>
      </c>
    </row>
    <row r="41" spans="1:8" ht="30" customHeight="1">
      <c r="A41" s="70" t="s">
        <v>122</v>
      </c>
      <c r="B41" s="71" t="s">
        <v>123</v>
      </c>
      <c r="C41" s="28">
        <f>C42+C43</f>
        <v>75816000</v>
      </c>
      <c r="D41" s="72"/>
      <c r="E41" s="72"/>
      <c r="F41" s="72">
        <f>F42</f>
        <v>-1192500</v>
      </c>
      <c r="G41" s="28">
        <f aca="true" t="shared" si="1" ref="G41:G83">D41+E41+F41</f>
        <v>-1192500</v>
      </c>
      <c r="H41" s="28">
        <f aca="true" t="shared" si="2" ref="H41:H82">C41+D41+E41+F41</f>
        <v>74623500</v>
      </c>
    </row>
    <row r="42" spans="1:8" ht="30" customHeight="1">
      <c r="A42" s="73" t="s">
        <v>124</v>
      </c>
      <c r="B42" s="57" t="s">
        <v>125</v>
      </c>
      <c r="C42" s="58">
        <v>73669000</v>
      </c>
      <c r="D42" s="74"/>
      <c r="E42" s="74"/>
      <c r="F42" s="74">
        <v>-1192500</v>
      </c>
      <c r="G42" s="28">
        <f t="shared" si="1"/>
        <v>-1192500</v>
      </c>
      <c r="H42" s="28">
        <f t="shared" si="2"/>
        <v>72476500</v>
      </c>
    </row>
    <row r="43" spans="1:8" ht="30" customHeight="1">
      <c r="A43" s="73" t="s">
        <v>126</v>
      </c>
      <c r="B43" s="57" t="s">
        <v>127</v>
      </c>
      <c r="C43" s="58">
        <v>2147000</v>
      </c>
      <c r="D43" s="74"/>
      <c r="E43" s="74"/>
      <c r="F43" s="74"/>
      <c r="G43" s="28">
        <f t="shared" si="1"/>
        <v>0</v>
      </c>
      <c r="H43" s="28">
        <f t="shared" si="2"/>
        <v>2147000</v>
      </c>
    </row>
    <row r="44" spans="1:8" ht="45" customHeight="1">
      <c r="A44" s="70" t="s">
        <v>128</v>
      </c>
      <c r="B44" s="71" t="s">
        <v>129</v>
      </c>
      <c r="C44" s="28">
        <f>C45+C46+C47</f>
        <v>56897200</v>
      </c>
      <c r="D44" s="72">
        <f>D48</f>
        <v>35000000</v>
      </c>
      <c r="E44" s="72">
        <f>E45+E49</f>
        <v>1408000</v>
      </c>
      <c r="F44" s="72">
        <f>F45</f>
        <v>27120000</v>
      </c>
      <c r="G44" s="28">
        <f t="shared" si="1"/>
        <v>63528000</v>
      </c>
      <c r="H44" s="28">
        <f t="shared" si="2"/>
        <v>120425200</v>
      </c>
    </row>
    <row r="45" spans="1:8" ht="44.25" customHeight="1">
      <c r="A45" s="73" t="s">
        <v>74</v>
      </c>
      <c r="B45" s="57" t="s">
        <v>130</v>
      </c>
      <c r="C45" s="58">
        <v>0</v>
      </c>
      <c r="D45" s="74"/>
      <c r="E45" s="74">
        <v>63000</v>
      </c>
      <c r="F45" s="74">
        <v>27120000</v>
      </c>
      <c r="G45" s="28">
        <f t="shared" si="1"/>
        <v>27183000</v>
      </c>
      <c r="H45" s="28">
        <f t="shared" si="2"/>
        <v>27183000</v>
      </c>
    </row>
    <row r="46" spans="1:8" ht="44.25" customHeight="1">
      <c r="A46" s="73" t="s">
        <v>131</v>
      </c>
      <c r="B46" s="57" t="s">
        <v>132</v>
      </c>
      <c r="C46" s="58">
        <v>36612600</v>
      </c>
      <c r="D46" s="74"/>
      <c r="E46" s="74"/>
      <c r="F46" s="74"/>
      <c r="G46" s="28">
        <f t="shared" si="1"/>
        <v>0</v>
      </c>
      <c r="H46" s="28">
        <f t="shared" si="2"/>
        <v>36612600</v>
      </c>
    </row>
    <row r="47" spans="1:8" ht="30" customHeight="1">
      <c r="A47" s="35" t="s">
        <v>76</v>
      </c>
      <c r="B47" s="57" t="s">
        <v>75</v>
      </c>
      <c r="C47" s="58">
        <v>20284600</v>
      </c>
      <c r="D47" s="74"/>
      <c r="E47" s="74"/>
      <c r="F47" s="74"/>
      <c r="G47" s="28">
        <f t="shared" si="1"/>
        <v>0</v>
      </c>
      <c r="H47" s="28">
        <f t="shared" si="2"/>
        <v>20284600</v>
      </c>
    </row>
    <row r="48" spans="1:8" ht="21" customHeight="1">
      <c r="A48" s="35" t="s">
        <v>277</v>
      </c>
      <c r="B48" s="57" t="s">
        <v>278</v>
      </c>
      <c r="C48" s="58"/>
      <c r="D48" s="74">
        <v>35000000</v>
      </c>
      <c r="E48" s="74"/>
      <c r="F48" s="74"/>
      <c r="G48" s="28">
        <f t="shared" si="1"/>
        <v>35000000</v>
      </c>
      <c r="H48" s="28">
        <f t="shared" si="2"/>
        <v>35000000</v>
      </c>
    </row>
    <row r="49" spans="1:8" ht="21" customHeight="1">
      <c r="A49" s="35" t="s">
        <v>284</v>
      </c>
      <c r="B49" s="57" t="s">
        <v>285</v>
      </c>
      <c r="C49" s="58"/>
      <c r="D49" s="74"/>
      <c r="E49" s="74">
        <v>1345000</v>
      </c>
      <c r="F49" s="74"/>
      <c r="G49" s="28">
        <f t="shared" si="1"/>
        <v>1345000</v>
      </c>
      <c r="H49" s="28">
        <f t="shared" si="2"/>
        <v>1345000</v>
      </c>
    </row>
    <row r="50" spans="1:8" ht="30" customHeight="1">
      <c r="A50" s="70" t="s">
        <v>134</v>
      </c>
      <c r="B50" s="71" t="s">
        <v>135</v>
      </c>
      <c r="C50" s="28">
        <f>C51+C52+C53+C54+C55+C56+C57+C58+C59+C60+C61+C62+C63+C64+C65+C66+C67+C68+C69+C70+C71+C72+C74+C75+C76+C77+C79</f>
        <v>538841400</v>
      </c>
      <c r="D50" s="72">
        <f>SUM(D51:D79)</f>
        <v>18101498.75</v>
      </c>
      <c r="E50" s="72">
        <f>E55+E77</f>
        <v>11159535</v>
      </c>
      <c r="F50" s="72">
        <f>F51+F52+F53+F54+F55+F56+F57+F58+F59+F60+F61+F62+F63+F64+F65+F66+F67+F68+F69+F70+F71+F72+F73+F74+F75+F76+F77+F78+F79</f>
        <v>30201976.07</v>
      </c>
      <c r="G50" s="28">
        <f t="shared" si="1"/>
        <v>59463009.82</v>
      </c>
      <c r="H50" s="28">
        <f t="shared" si="2"/>
        <v>598304409.82</v>
      </c>
    </row>
    <row r="51" spans="1:8" ht="45" customHeight="1">
      <c r="A51" s="73" t="s">
        <v>136</v>
      </c>
      <c r="B51" s="57" t="s">
        <v>137</v>
      </c>
      <c r="C51" s="58">
        <v>17500000</v>
      </c>
      <c r="D51" s="74"/>
      <c r="E51" s="74"/>
      <c r="F51" s="74"/>
      <c r="G51" s="28">
        <f t="shared" si="1"/>
        <v>0</v>
      </c>
      <c r="H51" s="28">
        <f t="shared" si="2"/>
        <v>17500000</v>
      </c>
    </row>
    <row r="52" spans="1:8" ht="45" customHeight="1">
      <c r="A52" s="73" t="s">
        <v>138</v>
      </c>
      <c r="B52" s="57" t="s">
        <v>133</v>
      </c>
      <c r="C52" s="58">
        <v>9187300</v>
      </c>
      <c r="D52" s="74"/>
      <c r="E52" s="74"/>
      <c r="F52" s="74"/>
      <c r="G52" s="28">
        <f t="shared" si="1"/>
        <v>0</v>
      </c>
      <c r="H52" s="28">
        <f t="shared" si="2"/>
        <v>9187300</v>
      </c>
    </row>
    <row r="53" spans="1:8" ht="45" customHeight="1">
      <c r="A53" s="73" t="s">
        <v>139</v>
      </c>
      <c r="B53" s="57" t="s">
        <v>133</v>
      </c>
      <c r="C53" s="58">
        <v>17871700</v>
      </c>
      <c r="D53" s="74"/>
      <c r="E53" s="74"/>
      <c r="F53" s="74"/>
      <c r="G53" s="28">
        <f t="shared" si="1"/>
        <v>0</v>
      </c>
      <c r="H53" s="28">
        <f t="shared" si="2"/>
        <v>17871700</v>
      </c>
    </row>
    <row r="54" spans="1:8" ht="60" customHeight="1">
      <c r="A54" s="73" t="s">
        <v>272</v>
      </c>
      <c r="B54" s="57" t="s">
        <v>140</v>
      </c>
      <c r="C54" s="58">
        <v>21744500</v>
      </c>
      <c r="D54" s="74">
        <v>12716800</v>
      </c>
      <c r="E54" s="74"/>
      <c r="F54" s="74"/>
      <c r="G54" s="28">
        <f t="shared" si="1"/>
        <v>12716800</v>
      </c>
      <c r="H54" s="28">
        <f t="shared" si="2"/>
        <v>34461300</v>
      </c>
    </row>
    <row r="55" spans="1:8" ht="78.75" customHeight="1">
      <c r="A55" s="73" t="s">
        <v>273</v>
      </c>
      <c r="B55" s="57" t="s">
        <v>133</v>
      </c>
      <c r="C55" s="58">
        <v>24913500</v>
      </c>
      <c r="D55" s="74"/>
      <c r="E55" s="74">
        <v>3718000</v>
      </c>
      <c r="F55" s="74">
        <v>-4513709</v>
      </c>
      <c r="G55" s="28">
        <f t="shared" si="1"/>
        <v>-795709</v>
      </c>
      <c r="H55" s="28">
        <f t="shared" si="2"/>
        <v>24117791</v>
      </c>
    </row>
    <row r="56" spans="1:8" ht="45" customHeight="1">
      <c r="A56" s="73" t="s">
        <v>141</v>
      </c>
      <c r="B56" s="57" t="s">
        <v>142</v>
      </c>
      <c r="C56" s="58">
        <v>98964300</v>
      </c>
      <c r="D56" s="74"/>
      <c r="E56" s="74"/>
      <c r="F56" s="74"/>
      <c r="G56" s="28">
        <f t="shared" si="1"/>
        <v>0</v>
      </c>
      <c r="H56" s="28">
        <f t="shared" si="2"/>
        <v>98964300</v>
      </c>
    </row>
    <row r="57" spans="1:8" ht="45" customHeight="1">
      <c r="A57" s="73" t="s">
        <v>143</v>
      </c>
      <c r="B57" s="57" t="s">
        <v>144</v>
      </c>
      <c r="C57" s="58">
        <v>11700000</v>
      </c>
      <c r="D57" s="74"/>
      <c r="E57" s="74"/>
      <c r="F57" s="74"/>
      <c r="G57" s="28">
        <f t="shared" si="1"/>
        <v>0</v>
      </c>
      <c r="H57" s="28">
        <f t="shared" si="2"/>
        <v>11700000</v>
      </c>
    </row>
    <row r="58" spans="1:8" ht="45" customHeight="1">
      <c r="A58" s="35" t="s">
        <v>274</v>
      </c>
      <c r="B58" s="57" t="s">
        <v>133</v>
      </c>
      <c r="C58" s="58">
        <v>1499200</v>
      </c>
      <c r="D58" s="74"/>
      <c r="E58" s="74"/>
      <c r="F58" s="74"/>
      <c r="G58" s="28">
        <f t="shared" si="1"/>
        <v>0</v>
      </c>
      <c r="H58" s="28">
        <f t="shared" si="2"/>
        <v>1499200</v>
      </c>
    </row>
    <row r="59" spans="1:8" ht="78.75">
      <c r="A59" s="73" t="s">
        <v>145</v>
      </c>
      <c r="B59" s="57" t="s">
        <v>133</v>
      </c>
      <c r="C59" s="58">
        <v>35838100</v>
      </c>
      <c r="D59" s="74"/>
      <c r="E59" s="74"/>
      <c r="F59" s="74"/>
      <c r="G59" s="28">
        <f t="shared" si="1"/>
        <v>0</v>
      </c>
      <c r="H59" s="28">
        <f t="shared" si="2"/>
        <v>35838100</v>
      </c>
    </row>
    <row r="60" spans="1:8" ht="30" customHeight="1">
      <c r="A60" s="73" t="s">
        <v>146</v>
      </c>
      <c r="B60" s="57" t="s">
        <v>147</v>
      </c>
      <c r="C60" s="58">
        <v>179123700</v>
      </c>
      <c r="D60" s="74"/>
      <c r="E60" s="74"/>
      <c r="F60" s="74">
        <v>34923702.7</v>
      </c>
      <c r="G60" s="28">
        <f t="shared" si="1"/>
        <v>34923702.7</v>
      </c>
      <c r="H60" s="28">
        <f t="shared" si="2"/>
        <v>214047402.7</v>
      </c>
    </row>
    <row r="61" spans="1:8" ht="30" customHeight="1">
      <c r="A61" s="73" t="s">
        <v>148</v>
      </c>
      <c r="B61" s="57" t="s">
        <v>149</v>
      </c>
      <c r="C61" s="58"/>
      <c r="D61" s="74"/>
      <c r="E61" s="74"/>
      <c r="F61" s="74"/>
      <c r="G61" s="28">
        <f t="shared" si="1"/>
        <v>0</v>
      </c>
      <c r="H61" s="28">
        <f t="shared" si="2"/>
        <v>0</v>
      </c>
    </row>
    <row r="62" spans="1:8" ht="45" customHeight="1">
      <c r="A62" s="73" t="s">
        <v>150</v>
      </c>
      <c r="B62" s="57" t="s">
        <v>149</v>
      </c>
      <c r="C62" s="58">
        <v>22409800</v>
      </c>
      <c r="D62" s="74"/>
      <c r="E62" s="74"/>
      <c r="F62" s="74"/>
      <c r="G62" s="28">
        <f t="shared" si="1"/>
        <v>0</v>
      </c>
      <c r="H62" s="28">
        <f t="shared" si="2"/>
        <v>22409800</v>
      </c>
    </row>
    <row r="63" spans="1:8" ht="45" customHeight="1">
      <c r="A63" s="73" t="s">
        <v>152</v>
      </c>
      <c r="B63" s="57" t="s">
        <v>151</v>
      </c>
      <c r="C63" s="58">
        <v>337700</v>
      </c>
      <c r="D63" s="74"/>
      <c r="E63" s="74"/>
      <c r="F63" s="74"/>
      <c r="G63" s="28">
        <f t="shared" si="1"/>
        <v>0</v>
      </c>
      <c r="H63" s="28">
        <f t="shared" si="2"/>
        <v>337700</v>
      </c>
    </row>
    <row r="64" spans="1:8" ht="45" customHeight="1">
      <c r="A64" s="73" t="s">
        <v>153</v>
      </c>
      <c r="B64" s="57" t="s">
        <v>133</v>
      </c>
      <c r="C64" s="58">
        <v>286300</v>
      </c>
      <c r="D64" s="74"/>
      <c r="E64" s="74"/>
      <c r="F64" s="74"/>
      <c r="G64" s="28">
        <f t="shared" si="1"/>
        <v>0</v>
      </c>
      <c r="H64" s="28">
        <f t="shared" si="2"/>
        <v>286300</v>
      </c>
    </row>
    <row r="65" spans="1:8" ht="45" customHeight="1">
      <c r="A65" s="73" t="s">
        <v>154</v>
      </c>
      <c r="B65" s="57" t="s">
        <v>133</v>
      </c>
      <c r="C65" s="58">
        <v>953700</v>
      </c>
      <c r="D65" s="74"/>
      <c r="E65" s="74"/>
      <c r="F65" s="74"/>
      <c r="G65" s="28">
        <f t="shared" si="1"/>
        <v>0</v>
      </c>
      <c r="H65" s="28">
        <f t="shared" si="2"/>
        <v>953700</v>
      </c>
    </row>
    <row r="66" spans="1:8" ht="45" customHeight="1">
      <c r="A66" s="73" t="s">
        <v>155</v>
      </c>
      <c r="B66" s="57" t="s">
        <v>133</v>
      </c>
      <c r="C66" s="58">
        <v>2730600</v>
      </c>
      <c r="D66" s="74"/>
      <c r="E66" s="74"/>
      <c r="F66" s="74"/>
      <c r="G66" s="28">
        <f t="shared" si="1"/>
        <v>0</v>
      </c>
      <c r="H66" s="28">
        <f t="shared" si="2"/>
        <v>2730600</v>
      </c>
    </row>
    <row r="67" spans="1:8" ht="45" customHeight="1">
      <c r="A67" s="73" t="s">
        <v>62</v>
      </c>
      <c r="B67" s="57" t="s">
        <v>151</v>
      </c>
      <c r="C67" s="58"/>
      <c r="D67" s="74"/>
      <c r="E67" s="74"/>
      <c r="F67" s="74"/>
      <c r="G67" s="28">
        <f t="shared" si="1"/>
        <v>0</v>
      </c>
      <c r="H67" s="28">
        <f t="shared" si="2"/>
        <v>0</v>
      </c>
    </row>
    <row r="68" spans="1:8" ht="102.75" customHeight="1">
      <c r="A68" s="73" t="s">
        <v>63</v>
      </c>
      <c r="B68" s="57" t="s">
        <v>133</v>
      </c>
      <c r="C68" s="58">
        <v>225100</v>
      </c>
      <c r="D68" s="74"/>
      <c r="E68" s="74"/>
      <c r="F68" s="74">
        <v>-60000</v>
      </c>
      <c r="G68" s="28">
        <f t="shared" si="1"/>
        <v>-60000</v>
      </c>
      <c r="H68" s="28">
        <f t="shared" si="2"/>
        <v>165100</v>
      </c>
    </row>
    <row r="69" spans="1:8" ht="30" customHeight="1">
      <c r="A69" s="73" t="s">
        <v>64</v>
      </c>
      <c r="B69" s="57" t="s">
        <v>133</v>
      </c>
      <c r="C69" s="58">
        <v>273900</v>
      </c>
      <c r="D69" s="74"/>
      <c r="E69" s="74"/>
      <c r="F69" s="74"/>
      <c r="G69" s="28">
        <f t="shared" si="1"/>
        <v>0</v>
      </c>
      <c r="H69" s="28">
        <f t="shared" si="2"/>
        <v>273900</v>
      </c>
    </row>
    <row r="70" spans="1:8" ht="45" customHeight="1">
      <c r="A70" s="73" t="s">
        <v>65</v>
      </c>
      <c r="B70" s="57" t="s">
        <v>133</v>
      </c>
      <c r="C70" s="58">
        <v>2072900</v>
      </c>
      <c r="D70" s="74"/>
      <c r="E70" s="74"/>
      <c r="F70" s="74"/>
      <c r="G70" s="28">
        <f t="shared" si="1"/>
        <v>0</v>
      </c>
      <c r="H70" s="28">
        <f t="shared" si="2"/>
        <v>2072900</v>
      </c>
    </row>
    <row r="71" spans="1:8" ht="60" customHeight="1">
      <c r="A71" s="73" t="s">
        <v>66</v>
      </c>
      <c r="B71" s="75" t="s">
        <v>67</v>
      </c>
      <c r="C71" s="58">
        <v>14195400</v>
      </c>
      <c r="D71" s="74">
        <v>50</v>
      </c>
      <c r="E71" s="74"/>
      <c r="F71" s="74"/>
      <c r="G71" s="28">
        <f t="shared" si="1"/>
        <v>50</v>
      </c>
      <c r="H71" s="28">
        <f t="shared" si="2"/>
        <v>14195450</v>
      </c>
    </row>
    <row r="72" spans="1:8" ht="45" customHeight="1">
      <c r="A72" s="73" t="s">
        <v>68</v>
      </c>
      <c r="B72" s="57" t="s">
        <v>69</v>
      </c>
      <c r="C72" s="58">
        <v>3327700</v>
      </c>
      <c r="D72" s="74"/>
      <c r="E72" s="74"/>
      <c r="F72" s="74"/>
      <c r="G72" s="28">
        <f t="shared" si="1"/>
        <v>0</v>
      </c>
      <c r="H72" s="28">
        <f t="shared" si="2"/>
        <v>3327700</v>
      </c>
    </row>
    <row r="73" spans="1:8" ht="22.5" customHeight="1">
      <c r="A73" s="73" t="s">
        <v>279</v>
      </c>
      <c r="B73" s="57" t="s">
        <v>280</v>
      </c>
      <c r="C73" s="58"/>
      <c r="D73" s="74">
        <v>5037300</v>
      </c>
      <c r="E73" s="74"/>
      <c r="F73" s="74"/>
      <c r="G73" s="28">
        <f t="shared" si="1"/>
        <v>5037300</v>
      </c>
      <c r="H73" s="28">
        <f t="shared" si="2"/>
        <v>5037300</v>
      </c>
    </row>
    <row r="74" spans="1:8" ht="45" customHeight="1">
      <c r="A74" s="73" t="s">
        <v>70</v>
      </c>
      <c r="B74" s="57" t="s">
        <v>71</v>
      </c>
      <c r="C74" s="58">
        <v>661500</v>
      </c>
      <c r="D74" s="74"/>
      <c r="E74" s="74"/>
      <c r="F74" s="74"/>
      <c r="G74" s="28">
        <f t="shared" si="1"/>
        <v>0</v>
      </c>
      <c r="H74" s="28">
        <f t="shared" si="2"/>
        <v>661500</v>
      </c>
    </row>
    <row r="75" spans="1:8" ht="21" customHeight="1">
      <c r="A75" s="35" t="s">
        <v>72</v>
      </c>
      <c r="B75" s="75" t="s">
        <v>79</v>
      </c>
      <c r="C75" s="58">
        <v>65895600</v>
      </c>
      <c r="D75" s="74">
        <v>-10</v>
      </c>
      <c r="E75" s="74"/>
      <c r="F75" s="74"/>
      <c r="G75" s="28">
        <f t="shared" si="1"/>
        <v>-10</v>
      </c>
      <c r="H75" s="28">
        <f t="shared" si="2"/>
        <v>65895590</v>
      </c>
    </row>
    <row r="76" spans="1:8" ht="45" customHeight="1">
      <c r="A76" s="35" t="s">
        <v>167</v>
      </c>
      <c r="B76" s="57" t="s">
        <v>133</v>
      </c>
      <c r="C76" s="58">
        <v>9500</v>
      </c>
      <c r="D76" s="74">
        <v>39.4</v>
      </c>
      <c r="E76" s="74"/>
      <c r="F76" s="74"/>
      <c r="G76" s="28">
        <f t="shared" si="1"/>
        <v>39.4</v>
      </c>
      <c r="H76" s="28">
        <f t="shared" si="2"/>
        <v>9539.4</v>
      </c>
    </row>
    <row r="77" spans="1:8" ht="45" customHeight="1">
      <c r="A77" s="35" t="s">
        <v>166</v>
      </c>
      <c r="B77" s="57" t="s">
        <v>133</v>
      </c>
      <c r="C77" s="58">
        <v>5627600</v>
      </c>
      <c r="D77" s="74"/>
      <c r="E77" s="74">
        <v>7441535</v>
      </c>
      <c r="F77" s="74"/>
      <c r="G77" s="28">
        <f t="shared" si="1"/>
        <v>7441535</v>
      </c>
      <c r="H77" s="28">
        <f t="shared" si="2"/>
        <v>13069135</v>
      </c>
    </row>
    <row r="78" spans="1:8" ht="21.75" customHeight="1">
      <c r="A78" s="35" t="s">
        <v>281</v>
      </c>
      <c r="B78" s="57" t="s">
        <v>282</v>
      </c>
      <c r="C78" s="58"/>
      <c r="D78" s="74">
        <v>347300</v>
      </c>
      <c r="E78" s="74"/>
      <c r="F78" s="74">
        <v>75754.72</v>
      </c>
      <c r="G78" s="28">
        <f t="shared" si="1"/>
        <v>423054.72</v>
      </c>
      <c r="H78" s="28">
        <f t="shared" si="2"/>
        <v>423054.72</v>
      </c>
    </row>
    <row r="79" spans="1:8" ht="21.75" customHeight="1">
      <c r="A79" s="35" t="s">
        <v>275</v>
      </c>
      <c r="B79" s="57" t="s">
        <v>276</v>
      </c>
      <c r="C79" s="58">
        <v>1491800</v>
      </c>
      <c r="D79" s="74">
        <v>19.35</v>
      </c>
      <c r="E79" s="74"/>
      <c r="F79" s="74">
        <v>-223772.35</v>
      </c>
      <c r="G79" s="28">
        <f t="shared" si="1"/>
        <v>-223753</v>
      </c>
      <c r="H79" s="28">
        <f t="shared" si="2"/>
        <v>1268047</v>
      </c>
    </row>
    <row r="80" spans="1:8" ht="21.75" customHeight="1">
      <c r="A80" s="12" t="s">
        <v>286</v>
      </c>
      <c r="B80" s="71"/>
      <c r="C80" s="28">
        <f>C81</f>
        <v>69500</v>
      </c>
      <c r="D80" s="72">
        <f>D82</f>
        <v>100000</v>
      </c>
      <c r="E80" s="72">
        <f>E81+E82</f>
        <v>550187.5</v>
      </c>
      <c r="F80" s="72">
        <f>F81+F82</f>
        <v>5678040</v>
      </c>
      <c r="G80" s="28">
        <f t="shared" si="1"/>
        <v>6328227.5</v>
      </c>
      <c r="H80" s="28">
        <f t="shared" si="2"/>
        <v>6397727.5</v>
      </c>
    </row>
    <row r="81" spans="1:8" ht="45" customHeight="1">
      <c r="A81" s="35" t="s">
        <v>263</v>
      </c>
      <c r="B81" s="57" t="s">
        <v>264</v>
      </c>
      <c r="C81" s="58">
        <v>69500</v>
      </c>
      <c r="D81" s="74"/>
      <c r="E81" s="74">
        <v>50187.5</v>
      </c>
      <c r="F81" s="74"/>
      <c r="G81" s="28">
        <f t="shared" si="1"/>
        <v>50187.5</v>
      </c>
      <c r="H81" s="28">
        <f t="shared" si="2"/>
        <v>119687.5</v>
      </c>
    </row>
    <row r="82" spans="1:8" ht="45" customHeight="1">
      <c r="A82" s="35" t="s">
        <v>283</v>
      </c>
      <c r="B82" s="57"/>
      <c r="C82" s="58"/>
      <c r="D82" s="74">
        <v>100000</v>
      </c>
      <c r="E82" s="74">
        <v>500000</v>
      </c>
      <c r="F82" s="74">
        <v>5678040</v>
      </c>
      <c r="G82" s="28">
        <f t="shared" si="1"/>
        <v>6278040</v>
      </c>
      <c r="H82" s="28">
        <f t="shared" si="2"/>
        <v>6278040</v>
      </c>
    </row>
    <row r="83" spans="1:8" ht="15.75">
      <c r="A83" s="70" t="s">
        <v>73</v>
      </c>
      <c r="B83" s="71"/>
      <c r="C83" s="28">
        <f>C40+C7</f>
        <v>739944100</v>
      </c>
      <c r="D83" s="28">
        <f>D40+D7</f>
        <v>53006419.97</v>
      </c>
      <c r="E83" s="28">
        <f>E40+E7</f>
        <v>13517722.5</v>
      </c>
      <c r="F83" s="28">
        <f>F40+F7</f>
        <v>68307516.07</v>
      </c>
      <c r="G83" s="28">
        <f t="shared" si="1"/>
        <v>134831658.54</v>
      </c>
      <c r="H83" s="28">
        <f>H7+H40</f>
        <v>874775758.5400001</v>
      </c>
    </row>
    <row r="86" spans="6:8" ht="12.75">
      <c r="F86" s="1"/>
      <c r="H86" s="1"/>
    </row>
    <row r="87" ht="12.75">
      <c r="C87" s="1"/>
    </row>
  </sheetData>
  <sheetProtection/>
  <mergeCells count="4">
    <mergeCell ref="A1:C1"/>
    <mergeCell ref="A2:C2"/>
    <mergeCell ref="A3:C3"/>
    <mergeCell ref="A4:C5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4"/>
  <sheetViews>
    <sheetView view="pageBreakPreview" zoomScaleSheetLayoutView="100" zoomScalePageLayoutView="0" workbookViewId="0" topLeftCell="A1">
      <selection activeCell="AL5" sqref="AL5"/>
    </sheetView>
  </sheetViews>
  <sheetFormatPr defaultColWidth="9.00390625" defaultRowHeight="12.75"/>
  <cols>
    <col min="1" max="1" width="6.375" style="0" customWidth="1"/>
    <col min="2" max="2" width="57.375" style="0" customWidth="1"/>
    <col min="4" max="4" width="7.125" style="0" customWidth="1"/>
    <col min="5" max="5" width="6.375" style="0" customWidth="1"/>
    <col min="6" max="8" width="9.125" style="23" customWidth="1"/>
    <col min="9" max="9" width="10.25390625" style="23" bestFit="1" customWidth="1"/>
    <col min="10" max="10" width="6.375" style="0" customWidth="1"/>
    <col min="11" max="11" width="0.37109375" style="0" hidden="1" customWidth="1"/>
    <col min="12" max="12" width="20.125" style="27" customWidth="1"/>
    <col min="13" max="14" width="13.625" style="27" hidden="1" customWidth="1"/>
    <col min="15" max="15" width="13.25390625" style="27" hidden="1" customWidth="1"/>
    <col min="16" max="16" width="11.625" style="36" hidden="1" customWidth="1"/>
    <col min="17" max="17" width="15.25390625" style="36" hidden="1" customWidth="1"/>
    <col min="18" max="18" width="27.75390625" style="36" hidden="1" customWidth="1"/>
    <col min="19" max="19" width="19.125" style="0" hidden="1" customWidth="1"/>
    <col min="20" max="20" width="14.625" style="0" hidden="1" customWidth="1"/>
    <col min="21" max="21" width="18.875" style="0" hidden="1" customWidth="1"/>
    <col min="22" max="22" width="14.00390625" style="0" hidden="1" customWidth="1"/>
    <col min="23" max="23" width="16.875" style="0" hidden="1" customWidth="1"/>
    <col min="24" max="24" width="19.00390625" style="0" hidden="1" customWidth="1"/>
    <col min="25" max="25" width="22.625" style="0" hidden="1" customWidth="1"/>
    <col min="26" max="26" width="27.375" style="0" hidden="1" customWidth="1"/>
    <col min="27" max="27" width="23.125" style="0" hidden="1" customWidth="1"/>
    <col min="28" max="28" width="20.125" style="0" hidden="1" customWidth="1"/>
    <col min="29" max="29" width="22.375" style="0" hidden="1" customWidth="1"/>
    <col min="30" max="30" width="12.75390625" style="0" hidden="1" customWidth="1"/>
    <col min="31" max="31" width="13.625" style="0" hidden="1" customWidth="1"/>
    <col min="32" max="32" width="12.375" style="0" hidden="1" customWidth="1"/>
    <col min="33" max="33" width="12.625" style="0" hidden="1" customWidth="1"/>
    <col min="34" max="34" width="15.75390625" style="0" hidden="1" customWidth="1"/>
    <col min="35" max="35" width="12.00390625" style="0" hidden="1" customWidth="1"/>
    <col min="36" max="36" width="12.125" style="0" hidden="1" customWidth="1"/>
  </cols>
  <sheetData>
    <row r="1" spans="1:11" ht="15.75">
      <c r="A1" s="2"/>
      <c r="B1" s="96" t="s">
        <v>294</v>
      </c>
      <c r="C1" s="96"/>
      <c r="D1" s="96"/>
      <c r="E1" s="96"/>
      <c r="F1" s="96"/>
      <c r="G1" s="96"/>
      <c r="H1" s="96"/>
      <c r="I1" s="96"/>
      <c r="J1" s="96"/>
      <c r="K1" s="96"/>
    </row>
    <row r="2" spans="1:11" ht="15.75">
      <c r="A2" s="2"/>
      <c r="B2" s="97" t="s">
        <v>192</v>
      </c>
      <c r="C2" s="97"/>
      <c r="D2" s="97"/>
      <c r="E2" s="97"/>
      <c r="F2" s="97"/>
      <c r="G2" s="97"/>
      <c r="H2" s="97"/>
      <c r="I2" s="97"/>
      <c r="J2" s="97"/>
      <c r="K2" s="97"/>
    </row>
    <row r="3" spans="1:11" ht="15.75">
      <c r="A3" s="2"/>
      <c r="B3" s="98" t="s">
        <v>290</v>
      </c>
      <c r="C3" s="98"/>
      <c r="D3" s="98"/>
      <c r="E3" s="98"/>
      <c r="F3" s="98"/>
      <c r="G3" s="98"/>
      <c r="H3" s="98"/>
      <c r="I3" s="98"/>
      <c r="J3" s="98"/>
      <c r="K3" s="98"/>
    </row>
    <row r="4" spans="1:11" ht="15.75">
      <c r="A4" s="2"/>
      <c r="B4" s="3"/>
      <c r="C4" s="4"/>
      <c r="D4" s="4"/>
      <c r="E4" s="4"/>
      <c r="F4" s="4"/>
      <c r="G4" s="4"/>
      <c r="H4" s="4"/>
      <c r="I4" s="4"/>
      <c r="J4" s="4"/>
      <c r="K4" s="5"/>
    </row>
    <row r="5" spans="1:11" ht="18.75">
      <c r="A5" s="2"/>
      <c r="B5" s="99" t="s">
        <v>193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ht="18.75">
      <c r="A6" s="2"/>
      <c r="B6" s="99" t="s">
        <v>89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ht="15.75">
      <c r="A7" s="2"/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 ht="16.5" thickBot="1">
      <c r="A8" s="2"/>
      <c r="B8" s="2"/>
      <c r="C8" s="4"/>
      <c r="D8" s="4"/>
      <c r="E8" s="4"/>
      <c r="F8" s="4"/>
      <c r="G8" s="4"/>
      <c r="H8" s="4"/>
      <c r="I8" s="4"/>
      <c r="J8" s="4"/>
      <c r="K8" s="9"/>
    </row>
    <row r="9" spans="1:33" ht="39" customHeight="1" thickBot="1">
      <c r="A9" s="76" t="s">
        <v>194</v>
      </c>
      <c r="B9" s="77" t="s">
        <v>195</v>
      </c>
      <c r="C9" s="78" t="s">
        <v>196</v>
      </c>
      <c r="D9" s="78" t="s">
        <v>197</v>
      </c>
      <c r="E9" s="78" t="s">
        <v>198</v>
      </c>
      <c r="F9" s="93" t="s">
        <v>199</v>
      </c>
      <c r="G9" s="94"/>
      <c r="H9" s="94"/>
      <c r="I9" s="95"/>
      <c r="J9" s="78" t="s">
        <v>200</v>
      </c>
      <c r="K9" s="79" t="s">
        <v>201</v>
      </c>
      <c r="L9" s="28" t="s">
        <v>90</v>
      </c>
      <c r="M9" s="30" t="s">
        <v>31</v>
      </c>
      <c r="N9" s="30" t="s">
        <v>237</v>
      </c>
      <c r="O9" s="30" t="s">
        <v>243</v>
      </c>
      <c r="P9" s="37" t="s">
        <v>32</v>
      </c>
      <c r="Q9" s="37" t="s">
        <v>25</v>
      </c>
      <c r="R9" s="37" t="s">
        <v>244</v>
      </c>
      <c r="S9" s="31" t="s">
        <v>239</v>
      </c>
      <c r="T9" s="31" t="s">
        <v>240</v>
      </c>
      <c r="U9" s="38" t="s">
        <v>235</v>
      </c>
      <c r="V9" s="33" t="s">
        <v>234</v>
      </c>
      <c r="W9" s="31" t="s">
        <v>26</v>
      </c>
      <c r="X9" s="31" t="s">
        <v>27</v>
      </c>
      <c r="Y9" s="31" t="s">
        <v>28</v>
      </c>
      <c r="Z9" s="31" t="s">
        <v>29</v>
      </c>
      <c r="AA9" s="31" t="s">
        <v>30</v>
      </c>
      <c r="AB9" s="31" t="s">
        <v>238</v>
      </c>
      <c r="AC9" s="31" t="s">
        <v>236</v>
      </c>
      <c r="AG9" t="s">
        <v>289</v>
      </c>
    </row>
    <row r="10" spans="1:29" ht="12.75">
      <c r="A10" s="10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  <c r="G10" s="11" t="s">
        <v>171</v>
      </c>
      <c r="H10" s="11" t="s">
        <v>172</v>
      </c>
      <c r="I10" s="11" t="s">
        <v>173</v>
      </c>
      <c r="J10" s="11" t="s">
        <v>218</v>
      </c>
      <c r="K10" s="24">
        <v>11</v>
      </c>
      <c r="L10" s="66"/>
      <c r="M10" s="26"/>
      <c r="N10" s="26"/>
      <c r="O10" s="26"/>
      <c r="P10" s="37"/>
      <c r="Q10" s="37"/>
      <c r="R10" s="37"/>
      <c r="S10" s="31"/>
      <c r="T10" s="31"/>
      <c r="U10" s="38"/>
      <c r="V10" s="33"/>
      <c r="W10" s="31"/>
      <c r="X10" s="31"/>
      <c r="Y10" s="31"/>
      <c r="Z10" s="31"/>
      <c r="AA10" s="31"/>
      <c r="AB10" s="31"/>
      <c r="AC10" s="31"/>
    </row>
    <row r="11" spans="1:29" ht="39" customHeight="1">
      <c r="A11" s="12">
        <v>2</v>
      </c>
      <c r="B11" s="12" t="s">
        <v>206</v>
      </c>
      <c r="C11" s="80">
        <v>931</v>
      </c>
      <c r="D11" s="81"/>
      <c r="E11" s="81"/>
      <c r="F11" s="13"/>
      <c r="G11" s="81"/>
      <c r="H11" s="81"/>
      <c r="I11" s="81"/>
      <c r="J11" s="81"/>
      <c r="K11" s="82"/>
      <c r="L11" s="66">
        <f>L12+L13+L16+L18+L19</f>
        <v>-8511772.37</v>
      </c>
      <c r="M11" s="29"/>
      <c r="N11" s="29"/>
      <c r="O11" s="29"/>
      <c r="P11" s="37">
        <v>0</v>
      </c>
      <c r="Q11" s="37"/>
      <c r="R11" s="37"/>
      <c r="S11" s="31"/>
      <c r="T11" s="31"/>
      <c r="U11" s="38"/>
      <c r="V11" s="33"/>
      <c r="W11" s="31"/>
      <c r="X11" s="31"/>
      <c r="Y11" s="31"/>
      <c r="Z11" s="31"/>
      <c r="AA11" s="31"/>
      <c r="AB11" s="31"/>
      <c r="AC11" s="31"/>
    </row>
    <row r="12" spans="1:30" ht="63">
      <c r="A12" s="12"/>
      <c r="B12" s="35" t="s">
        <v>86</v>
      </c>
      <c r="C12" s="13" t="s">
        <v>208</v>
      </c>
      <c r="D12" s="83" t="s">
        <v>202</v>
      </c>
      <c r="E12" s="83" t="s">
        <v>207</v>
      </c>
      <c r="F12" s="13" t="s">
        <v>202</v>
      </c>
      <c r="G12" s="83" t="s">
        <v>169</v>
      </c>
      <c r="H12" s="83" t="s">
        <v>223</v>
      </c>
      <c r="I12" s="83" t="s">
        <v>87</v>
      </c>
      <c r="J12" s="83" t="s">
        <v>229</v>
      </c>
      <c r="K12" s="82"/>
      <c r="L12" s="66">
        <v>1025999.98</v>
      </c>
      <c r="M12" s="29">
        <v>6222743.5</v>
      </c>
      <c r="N12" s="29">
        <v>9500</v>
      </c>
      <c r="O12" s="29"/>
      <c r="P12" s="37"/>
      <c r="Q12" s="37">
        <v>10000</v>
      </c>
      <c r="R12" s="37"/>
      <c r="S12" s="31"/>
      <c r="T12" s="31"/>
      <c r="U12" s="38"/>
      <c r="V12" s="33"/>
      <c r="W12" s="31"/>
      <c r="X12" s="31"/>
      <c r="Y12" s="31"/>
      <c r="Z12" s="31"/>
      <c r="AA12" s="31"/>
      <c r="AB12" s="31"/>
      <c r="AC12" s="31"/>
      <c r="AD12">
        <v>1287500</v>
      </c>
    </row>
    <row r="13" spans="1:30" ht="15.75">
      <c r="A13" s="12"/>
      <c r="B13" s="35" t="s">
        <v>241</v>
      </c>
      <c r="C13" s="14" t="s">
        <v>208</v>
      </c>
      <c r="D13" s="14" t="s">
        <v>207</v>
      </c>
      <c r="E13" s="14" t="s">
        <v>209</v>
      </c>
      <c r="F13" s="13" t="s">
        <v>218</v>
      </c>
      <c r="G13" s="14" t="s">
        <v>169</v>
      </c>
      <c r="H13" s="14" t="s">
        <v>202</v>
      </c>
      <c r="I13" s="14" t="s">
        <v>242</v>
      </c>
      <c r="J13" s="14" t="s">
        <v>205</v>
      </c>
      <c r="K13" s="25"/>
      <c r="L13" s="66">
        <v>-10174000</v>
      </c>
      <c r="M13" s="29"/>
      <c r="N13" s="29"/>
      <c r="O13" s="29"/>
      <c r="P13" s="37"/>
      <c r="Q13" s="37"/>
      <c r="R13" s="37"/>
      <c r="S13" s="31"/>
      <c r="T13" s="31">
        <v>10174000</v>
      </c>
      <c r="U13" s="38"/>
      <c r="V13" s="33"/>
      <c r="W13" s="31"/>
      <c r="X13" s="31"/>
      <c r="Y13" s="31"/>
      <c r="Z13" s="31"/>
      <c r="AA13" s="31"/>
      <c r="AB13" s="31"/>
      <c r="AC13" s="31"/>
      <c r="AD13">
        <v>5158040</v>
      </c>
    </row>
    <row r="14" spans="1:29" ht="47.25">
      <c r="A14" s="12"/>
      <c r="B14" s="35" t="s">
        <v>167</v>
      </c>
      <c r="C14" s="14" t="s">
        <v>208</v>
      </c>
      <c r="D14" s="14" t="s">
        <v>207</v>
      </c>
      <c r="E14" s="14" t="s">
        <v>228</v>
      </c>
      <c r="F14" s="13" t="s">
        <v>202</v>
      </c>
      <c r="G14" s="14" t="s">
        <v>169</v>
      </c>
      <c r="H14" s="14" t="s">
        <v>202</v>
      </c>
      <c r="I14" s="14"/>
      <c r="J14" s="14" t="s">
        <v>205</v>
      </c>
      <c r="K14" s="25"/>
      <c r="L14" s="66">
        <f aca="true" t="shared" si="0" ref="L14:L19">AD14+AE14+AF14+AG14+AH14+AI14+AJ14</f>
        <v>0</v>
      </c>
      <c r="M14" s="29"/>
      <c r="N14" s="29"/>
      <c r="O14" s="29"/>
      <c r="P14" s="37"/>
      <c r="Q14" s="37"/>
      <c r="R14" s="37"/>
      <c r="S14" s="31"/>
      <c r="T14" s="31"/>
      <c r="U14" s="38"/>
      <c r="V14" s="33"/>
      <c r="W14" s="31"/>
      <c r="X14" s="31"/>
      <c r="Y14" s="31"/>
      <c r="Z14" s="31"/>
      <c r="AA14" s="31"/>
      <c r="AB14" s="31"/>
      <c r="AC14" s="31"/>
    </row>
    <row r="15" spans="1:29" ht="15.75">
      <c r="A15" s="12"/>
      <c r="B15" s="12" t="s">
        <v>210</v>
      </c>
      <c r="C15" s="14" t="s">
        <v>208</v>
      </c>
      <c r="D15" s="14" t="s">
        <v>211</v>
      </c>
      <c r="E15" s="14" t="s">
        <v>209</v>
      </c>
      <c r="F15" s="13" t="s">
        <v>202</v>
      </c>
      <c r="G15" s="14" t="s">
        <v>169</v>
      </c>
      <c r="H15" s="14" t="s">
        <v>223</v>
      </c>
      <c r="I15" s="14" t="s">
        <v>170</v>
      </c>
      <c r="J15" s="14" t="s">
        <v>205</v>
      </c>
      <c r="K15" s="25"/>
      <c r="L15" s="66">
        <f>L16</f>
        <v>720000</v>
      </c>
      <c r="M15" s="29"/>
      <c r="N15" s="29"/>
      <c r="O15" s="29"/>
      <c r="P15" s="37"/>
      <c r="Q15" s="37"/>
      <c r="R15" s="37"/>
      <c r="S15" s="31"/>
      <c r="T15" s="31"/>
      <c r="U15" s="38"/>
      <c r="V15" s="33"/>
      <c r="W15" s="31"/>
      <c r="X15" s="31"/>
      <c r="Y15" s="31"/>
      <c r="Z15" s="31"/>
      <c r="AA15" s="31"/>
      <c r="AB15" s="31"/>
      <c r="AC15" s="31"/>
    </row>
    <row r="16" spans="1:34" ht="94.5">
      <c r="A16" s="12"/>
      <c r="B16" s="35" t="s">
        <v>265</v>
      </c>
      <c r="C16" s="13" t="s">
        <v>208</v>
      </c>
      <c r="D16" s="14" t="s">
        <v>211</v>
      </c>
      <c r="E16" s="14" t="s">
        <v>209</v>
      </c>
      <c r="F16" s="13" t="s">
        <v>202</v>
      </c>
      <c r="G16" s="14" t="s">
        <v>169</v>
      </c>
      <c r="H16" s="14" t="s">
        <v>223</v>
      </c>
      <c r="I16" s="14" t="s">
        <v>87</v>
      </c>
      <c r="J16" s="14" t="s">
        <v>81</v>
      </c>
      <c r="K16" s="25"/>
      <c r="L16" s="66">
        <f t="shared" si="0"/>
        <v>720000</v>
      </c>
      <c r="M16" s="26">
        <v>941457</v>
      </c>
      <c r="N16" s="26"/>
      <c r="O16" s="26"/>
      <c r="P16" s="37"/>
      <c r="Q16" s="37"/>
      <c r="R16" s="37"/>
      <c r="S16" s="31"/>
      <c r="T16" s="31"/>
      <c r="U16" s="38"/>
      <c r="V16" s="33"/>
      <c r="W16" s="31"/>
      <c r="X16" s="31"/>
      <c r="Y16" s="31"/>
      <c r="Z16" s="31"/>
      <c r="AA16" s="31"/>
      <c r="AB16" s="31"/>
      <c r="AC16" s="31"/>
      <c r="AH16">
        <v>720000</v>
      </c>
    </row>
    <row r="17" spans="1:29" ht="15.75">
      <c r="A17" s="12"/>
      <c r="B17" s="17" t="s">
        <v>230</v>
      </c>
      <c r="C17" s="80" t="s">
        <v>208</v>
      </c>
      <c r="D17" s="80" t="s">
        <v>209</v>
      </c>
      <c r="E17" s="80" t="s">
        <v>223</v>
      </c>
      <c r="F17" s="80" t="s">
        <v>223</v>
      </c>
      <c r="G17" s="80" t="s">
        <v>223</v>
      </c>
      <c r="H17" s="80" t="s">
        <v>223</v>
      </c>
      <c r="I17" s="80" t="s">
        <v>170</v>
      </c>
      <c r="J17" s="80" t="s">
        <v>205</v>
      </c>
      <c r="K17" s="82"/>
      <c r="L17" s="66">
        <f t="shared" si="0"/>
        <v>0</v>
      </c>
      <c r="M17" s="29"/>
      <c r="N17" s="29"/>
      <c r="O17" s="29"/>
      <c r="P17" s="37"/>
      <c r="Q17" s="37"/>
      <c r="R17" s="37"/>
      <c r="S17" s="31"/>
      <c r="T17" s="31"/>
      <c r="U17" s="38"/>
      <c r="V17" s="33"/>
      <c r="W17" s="31"/>
      <c r="X17" s="31"/>
      <c r="Y17" s="31"/>
      <c r="Z17" s="31"/>
      <c r="AA17" s="31"/>
      <c r="AB17" s="31"/>
      <c r="AC17" s="31"/>
    </row>
    <row r="18" spans="1:30" ht="33" customHeight="1">
      <c r="A18" s="12"/>
      <c r="B18" s="16" t="s">
        <v>266</v>
      </c>
      <c r="C18" s="13" t="s">
        <v>208</v>
      </c>
      <c r="D18" s="13" t="s">
        <v>209</v>
      </c>
      <c r="E18" s="13" t="s">
        <v>202</v>
      </c>
      <c r="F18" s="13" t="s">
        <v>213</v>
      </c>
      <c r="G18" s="13" t="s">
        <v>169</v>
      </c>
      <c r="H18" s="13" t="s">
        <v>212</v>
      </c>
      <c r="I18" s="13" t="s">
        <v>179</v>
      </c>
      <c r="J18" s="13" t="s">
        <v>226</v>
      </c>
      <c r="K18" s="25"/>
      <c r="L18" s="66">
        <f t="shared" si="0"/>
        <v>140000</v>
      </c>
      <c r="M18" s="29"/>
      <c r="N18" s="29"/>
      <c r="O18" s="29"/>
      <c r="P18" s="37"/>
      <c r="Q18" s="37"/>
      <c r="R18" s="37"/>
      <c r="S18" s="31"/>
      <c r="T18" s="31"/>
      <c r="U18" s="38"/>
      <c r="V18" s="33"/>
      <c r="W18" s="31"/>
      <c r="X18" s="31"/>
      <c r="Y18" s="31"/>
      <c r="Z18" s="31"/>
      <c r="AA18" s="31"/>
      <c r="AB18" s="31"/>
      <c r="AC18" s="31"/>
      <c r="AD18">
        <v>140000</v>
      </c>
    </row>
    <row r="19" spans="1:30" ht="31.5">
      <c r="A19" s="12"/>
      <c r="B19" s="16" t="s">
        <v>267</v>
      </c>
      <c r="C19" s="13" t="s">
        <v>208</v>
      </c>
      <c r="D19" s="13" t="s">
        <v>233</v>
      </c>
      <c r="E19" s="13" t="s">
        <v>203</v>
      </c>
      <c r="F19" s="13" t="s">
        <v>202</v>
      </c>
      <c r="G19" s="13" t="s">
        <v>268</v>
      </c>
      <c r="H19" s="13" t="s">
        <v>220</v>
      </c>
      <c r="I19" s="13" t="s">
        <v>269</v>
      </c>
      <c r="J19" s="13" t="s">
        <v>215</v>
      </c>
      <c r="K19" s="25"/>
      <c r="L19" s="66">
        <f t="shared" si="0"/>
        <v>-223772.35</v>
      </c>
      <c r="M19" s="29"/>
      <c r="N19" s="29"/>
      <c r="O19" s="29"/>
      <c r="P19" s="37"/>
      <c r="Q19" s="37"/>
      <c r="R19" s="37"/>
      <c r="S19" s="31"/>
      <c r="T19" s="31"/>
      <c r="U19" s="38"/>
      <c r="V19" s="33"/>
      <c r="W19" s="31"/>
      <c r="X19" s="31"/>
      <c r="Y19" s="31"/>
      <c r="Z19" s="31"/>
      <c r="AA19" s="31"/>
      <c r="AB19" s="31"/>
      <c r="AC19" s="31"/>
      <c r="AD19">
        <v>-223772.35</v>
      </c>
    </row>
    <row r="20" spans="1:29" ht="47.25">
      <c r="A20" s="12">
        <v>3</v>
      </c>
      <c r="B20" s="12" t="s">
        <v>214</v>
      </c>
      <c r="C20" s="80">
        <v>932</v>
      </c>
      <c r="D20" s="13"/>
      <c r="E20" s="13"/>
      <c r="F20" s="13"/>
      <c r="G20" s="13"/>
      <c r="H20" s="13"/>
      <c r="I20" s="13"/>
      <c r="J20" s="13"/>
      <c r="K20" s="82"/>
      <c r="L20" s="66">
        <f>L21</f>
        <v>-4573709</v>
      </c>
      <c r="M20" s="26"/>
      <c r="N20" s="26"/>
      <c r="O20" s="26"/>
      <c r="P20" s="37"/>
      <c r="Q20" s="37"/>
      <c r="R20" s="37"/>
      <c r="S20" s="31"/>
      <c r="T20" s="31"/>
      <c r="U20" s="38"/>
      <c r="V20" s="33"/>
      <c r="W20" s="31"/>
      <c r="X20" s="31"/>
      <c r="Y20" s="31"/>
      <c r="Z20" s="31"/>
      <c r="AA20" s="31"/>
      <c r="AB20" s="31"/>
      <c r="AC20" s="31"/>
    </row>
    <row r="21" spans="1:30" ht="94.5">
      <c r="A21" s="12"/>
      <c r="B21" s="16" t="s">
        <v>270</v>
      </c>
      <c r="C21" s="13" t="s">
        <v>217</v>
      </c>
      <c r="D21" s="13">
        <v>10</v>
      </c>
      <c r="E21" s="13" t="s">
        <v>207</v>
      </c>
      <c r="F21" s="13" t="s">
        <v>220</v>
      </c>
      <c r="G21" s="13" t="s">
        <v>168</v>
      </c>
      <c r="H21" s="13" t="s">
        <v>202</v>
      </c>
      <c r="I21" s="13" t="s">
        <v>174</v>
      </c>
      <c r="J21" s="13" t="s">
        <v>215</v>
      </c>
      <c r="K21" s="25"/>
      <c r="L21" s="66">
        <f aca="true" t="shared" si="1" ref="L21:L28">AD21+AE21+AF21+AG21+AH21+AI21+AJ21</f>
        <v>-4573709</v>
      </c>
      <c r="M21" s="26"/>
      <c r="N21" s="26"/>
      <c r="O21" s="26"/>
      <c r="P21" s="37"/>
      <c r="Q21" s="37"/>
      <c r="R21" s="37"/>
      <c r="S21" s="31"/>
      <c r="T21" s="31"/>
      <c r="U21" s="38"/>
      <c r="V21" s="33"/>
      <c r="W21" s="31"/>
      <c r="X21" s="31"/>
      <c r="Y21" s="31"/>
      <c r="Z21" s="31"/>
      <c r="AA21" s="31"/>
      <c r="AB21" s="31"/>
      <c r="AC21" s="31"/>
      <c r="AD21">
        <v>-4573709</v>
      </c>
    </row>
    <row r="22" spans="1:29" ht="78.75">
      <c r="A22" s="12"/>
      <c r="B22" s="16" t="s">
        <v>219</v>
      </c>
      <c r="C22" s="13" t="s">
        <v>217</v>
      </c>
      <c r="D22" s="13">
        <v>10</v>
      </c>
      <c r="E22" s="13" t="s">
        <v>207</v>
      </c>
      <c r="F22" s="13" t="s">
        <v>220</v>
      </c>
      <c r="G22" s="13" t="s">
        <v>168</v>
      </c>
      <c r="H22" s="13" t="s">
        <v>202</v>
      </c>
      <c r="I22" s="13" t="s">
        <v>175</v>
      </c>
      <c r="J22" s="13" t="s">
        <v>215</v>
      </c>
      <c r="K22" s="25"/>
      <c r="L22" s="66">
        <f t="shared" si="1"/>
        <v>0</v>
      </c>
      <c r="M22" s="26"/>
      <c r="N22" s="26"/>
      <c r="O22" s="26"/>
      <c r="P22" s="37"/>
      <c r="Q22" s="37"/>
      <c r="R22" s="37"/>
      <c r="S22" s="31"/>
      <c r="T22" s="31"/>
      <c r="U22" s="38"/>
      <c r="V22" s="33"/>
      <c r="W22" s="31"/>
      <c r="X22" s="31"/>
      <c r="Y22" s="31"/>
      <c r="Z22" s="31"/>
      <c r="AA22" s="31"/>
      <c r="AB22" s="31"/>
      <c r="AC22" s="31"/>
    </row>
    <row r="23" spans="1:29" ht="31.5">
      <c r="A23" s="12">
        <v>4</v>
      </c>
      <c r="B23" s="12" t="s">
        <v>222</v>
      </c>
      <c r="C23" s="80">
        <v>933</v>
      </c>
      <c r="D23" s="80" t="s">
        <v>223</v>
      </c>
      <c r="E23" s="80" t="s">
        <v>223</v>
      </c>
      <c r="F23" s="13"/>
      <c r="G23" s="80"/>
      <c r="H23" s="80"/>
      <c r="I23" s="80" t="s">
        <v>204</v>
      </c>
      <c r="J23" s="80" t="s">
        <v>205</v>
      </c>
      <c r="K23" s="82"/>
      <c r="L23" s="66">
        <f>L24+L26+L27</f>
        <v>43705390.36</v>
      </c>
      <c r="M23" s="26"/>
      <c r="N23" s="26"/>
      <c r="O23" s="26"/>
      <c r="P23" s="37"/>
      <c r="Q23" s="37"/>
      <c r="R23" s="37"/>
      <c r="S23" s="31"/>
      <c r="T23" s="31"/>
      <c r="U23" s="38"/>
      <c r="V23" s="33"/>
      <c r="W23" s="31"/>
      <c r="X23" s="31"/>
      <c r="Y23" s="31"/>
      <c r="Z23" s="31"/>
      <c r="AA23" s="31"/>
      <c r="AB23" s="31"/>
      <c r="AC23" s="31"/>
    </row>
    <row r="24" spans="1:30" ht="78.75">
      <c r="A24" s="12"/>
      <c r="B24" s="84" t="s">
        <v>227</v>
      </c>
      <c r="C24" s="13" t="s">
        <v>224</v>
      </c>
      <c r="D24" s="13" t="s">
        <v>207</v>
      </c>
      <c r="E24" s="13" t="s">
        <v>202</v>
      </c>
      <c r="F24" s="13" t="s">
        <v>211</v>
      </c>
      <c r="G24" s="13" t="s">
        <v>169</v>
      </c>
      <c r="H24" s="13" t="s">
        <v>202</v>
      </c>
      <c r="I24" s="13" t="s">
        <v>178</v>
      </c>
      <c r="J24" s="13" t="s">
        <v>205</v>
      </c>
      <c r="K24" s="25"/>
      <c r="L24" s="66">
        <f t="shared" si="1"/>
        <v>-96649.64</v>
      </c>
      <c r="M24" s="26"/>
      <c r="N24" s="26"/>
      <c r="O24" s="26"/>
      <c r="P24" s="37"/>
      <c r="Q24" s="37"/>
      <c r="R24" s="37"/>
      <c r="S24" s="31"/>
      <c r="T24" s="31"/>
      <c r="U24" s="38"/>
      <c r="V24" s="33"/>
      <c r="W24" s="31"/>
      <c r="X24" s="31"/>
      <c r="Y24" s="31"/>
      <c r="Z24" s="31"/>
      <c r="AA24" s="31"/>
      <c r="AB24" s="31"/>
      <c r="AC24" s="31"/>
      <c r="AD24">
        <v>-96649.64</v>
      </c>
    </row>
    <row r="25" spans="1:30" ht="15.75">
      <c r="A25" s="12"/>
      <c r="B25" s="84" t="s">
        <v>225</v>
      </c>
      <c r="C25" s="13" t="s">
        <v>224</v>
      </c>
      <c r="D25" s="13" t="s">
        <v>207</v>
      </c>
      <c r="E25" s="13" t="s">
        <v>202</v>
      </c>
      <c r="F25" s="13" t="s">
        <v>211</v>
      </c>
      <c r="G25" s="13" t="s">
        <v>169</v>
      </c>
      <c r="H25" s="13" t="s">
        <v>202</v>
      </c>
      <c r="I25" s="13" t="s">
        <v>178</v>
      </c>
      <c r="J25" s="13" t="s">
        <v>88</v>
      </c>
      <c r="K25" s="25"/>
      <c r="L25" s="66">
        <v>-96649.64</v>
      </c>
      <c r="M25" s="26"/>
      <c r="N25" s="26"/>
      <c r="O25" s="26"/>
      <c r="P25" s="37"/>
      <c r="Q25" s="37">
        <v>0</v>
      </c>
      <c r="R25" s="37"/>
      <c r="S25" s="31"/>
      <c r="T25" s="31"/>
      <c r="U25" s="38"/>
      <c r="V25" s="33"/>
      <c r="W25" s="31"/>
      <c r="X25" s="31"/>
      <c r="Y25" s="31"/>
      <c r="Z25" s="31"/>
      <c r="AA25" s="31"/>
      <c r="AB25" s="31"/>
      <c r="AC25" s="31"/>
      <c r="AD25">
        <v>96649.64</v>
      </c>
    </row>
    <row r="26" spans="1:29" ht="15.75">
      <c r="A26" s="12"/>
      <c r="B26" s="35" t="s">
        <v>241</v>
      </c>
      <c r="C26" s="14" t="s">
        <v>208</v>
      </c>
      <c r="D26" s="14" t="s">
        <v>207</v>
      </c>
      <c r="E26" s="14" t="s">
        <v>209</v>
      </c>
      <c r="F26" s="13" t="s">
        <v>218</v>
      </c>
      <c r="G26" s="14" t="s">
        <v>169</v>
      </c>
      <c r="H26" s="14" t="s">
        <v>202</v>
      </c>
      <c r="I26" s="14" t="s">
        <v>242</v>
      </c>
      <c r="J26" s="14" t="s">
        <v>205</v>
      </c>
      <c r="K26" s="25"/>
      <c r="L26" s="66">
        <v>15332040</v>
      </c>
      <c r="M26" s="26"/>
      <c r="N26" s="26"/>
      <c r="O26" s="26"/>
      <c r="P26" s="37"/>
      <c r="Q26" s="37"/>
      <c r="R26" s="37"/>
      <c r="S26" s="31"/>
      <c r="T26" s="31"/>
      <c r="U26" s="38"/>
      <c r="V26" s="33"/>
      <c r="W26" s="31"/>
      <c r="X26" s="31"/>
      <c r="Y26" s="31"/>
      <c r="Z26" s="31"/>
      <c r="AA26" s="31"/>
      <c r="AB26" s="31"/>
      <c r="AC26" s="31"/>
    </row>
    <row r="27" spans="1:29" ht="15.75">
      <c r="A27" s="12"/>
      <c r="B27" s="85" t="s">
        <v>216</v>
      </c>
      <c r="C27" s="13" t="s">
        <v>224</v>
      </c>
      <c r="D27" s="13" t="s">
        <v>218</v>
      </c>
      <c r="E27" s="13" t="s">
        <v>203</v>
      </c>
      <c r="F27" s="13"/>
      <c r="G27" s="13"/>
      <c r="H27" s="13"/>
      <c r="I27" s="13"/>
      <c r="J27" s="13" t="s">
        <v>205</v>
      </c>
      <c r="K27" s="25"/>
      <c r="L27" s="66">
        <v>28470000</v>
      </c>
      <c r="M27" s="26"/>
      <c r="N27" s="26"/>
      <c r="O27" s="26"/>
      <c r="P27" s="37"/>
      <c r="Q27" s="37"/>
      <c r="R27" s="37"/>
      <c r="S27" s="31"/>
      <c r="T27" s="31"/>
      <c r="U27" s="38"/>
      <c r="V27" s="33"/>
      <c r="W27" s="31"/>
      <c r="X27" s="31"/>
      <c r="Y27" s="31"/>
      <c r="Z27" s="31"/>
      <c r="AA27" s="31"/>
      <c r="AB27" s="31"/>
      <c r="AC27" s="31"/>
    </row>
    <row r="28" spans="1:29" ht="78.75">
      <c r="A28" s="12"/>
      <c r="B28" s="84" t="s">
        <v>231</v>
      </c>
      <c r="C28" s="13" t="s">
        <v>224</v>
      </c>
      <c r="D28" s="13" t="s">
        <v>218</v>
      </c>
      <c r="E28" s="13" t="s">
        <v>203</v>
      </c>
      <c r="F28" s="13"/>
      <c r="G28" s="13"/>
      <c r="H28" s="13"/>
      <c r="I28" s="13" t="s">
        <v>180</v>
      </c>
      <c r="J28" s="13" t="s">
        <v>215</v>
      </c>
      <c r="K28" s="25"/>
      <c r="L28" s="66">
        <f t="shared" si="1"/>
        <v>0</v>
      </c>
      <c r="M28" s="26"/>
      <c r="N28" s="26"/>
      <c r="O28" s="26"/>
      <c r="P28" s="37"/>
      <c r="Q28" s="37"/>
      <c r="R28" s="37"/>
      <c r="S28" s="31"/>
      <c r="T28" s="31"/>
      <c r="U28" s="38"/>
      <c r="V28" s="33"/>
      <c r="W28" s="31"/>
      <c r="X28" s="31"/>
      <c r="Y28" s="31"/>
      <c r="Z28" s="31"/>
      <c r="AA28" s="31"/>
      <c r="AB28" s="31"/>
      <c r="AC28" s="31"/>
    </row>
    <row r="29" spans="1:30" ht="78.75">
      <c r="A29" s="12"/>
      <c r="B29" s="84" t="s">
        <v>232</v>
      </c>
      <c r="C29" s="13" t="s">
        <v>224</v>
      </c>
      <c r="D29" s="13" t="s">
        <v>218</v>
      </c>
      <c r="E29" s="13" t="s">
        <v>203</v>
      </c>
      <c r="F29" s="13" t="s">
        <v>209</v>
      </c>
      <c r="G29" s="13" t="s">
        <v>169</v>
      </c>
      <c r="H29" s="13" t="s">
        <v>202</v>
      </c>
      <c r="I29" s="13" t="s">
        <v>170</v>
      </c>
      <c r="J29" s="13" t="s">
        <v>215</v>
      </c>
      <c r="K29" s="25"/>
      <c r="L29" s="66">
        <v>28470000</v>
      </c>
      <c r="M29" s="26"/>
      <c r="N29" s="26"/>
      <c r="O29" s="26"/>
      <c r="P29" s="37"/>
      <c r="Q29" s="37"/>
      <c r="R29" s="37"/>
      <c r="S29" s="31"/>
      <c r="T29" s="31"/>
      <c r="U29" s="38"/>
      <c r="V29" s="33"/>
      <c r="W29" s="31"/>
      <c r="X29" s="31"/>
      <c r="Y29" s="31"/>
      <c r="Z29" s="31"/>
      <c r="AA29" s="31"/>
      <c r="AB29" s="31"/>
      <c r="AC29" s="31"/>
      <c r="AD29">
        <v>28770000</v>
      </c>
    </row>
    <row r="30" spans="1:29" ht="47.25">
      <c r="A30" s="12">
        <v>5</v>
      </c>
      <c r="B30" s="85" t="s">
        <v>181</v>
      </c>
      <c r="C30" s="80" t="s">
        <v>80</v>
      </c>
      <c r="D30" s="80"/>
      <c r="E30" s="80"/>
      <c r="F30" s="13"/>
      <c r="G30" s="80"/>
      <c r="H30" s="80"/>
      <c r="I30" s="80"/>
      <c r="J30" s="80"/>
      <c r="K30" s="82"/>
      <c r="L30" s="66">
        <f>L31</f>
        <v>-460000</v>
      </c>
      <c r="M30" s="26"/>
      <c r="N30" s="26"/>
      <c r="O30" s="26"/>
      <c r="P30" s="37"/>
      <c r="Q30" s="37"/>
      <c r="R30" s="37"/>
      <c r="S30" s="31"/>
      <c r="T30" s="31"/>
      <c r="U30" s="38"/>
      <c r="V30" s="33"/>
      <c r="W30" s="31"/>
      <c r="X30" s="31"/>
      <c r="Y30" s="31"/>
      <c r="Z30" s="31"/>
      <c r="AA30" s="31"/>
      <c r="AB30" s="31"/>
      <c r="AC30" s="31"/>
    </row>
    <row r="31" spans="1:30" ht="31.5">
      <c r="A31" s="12"/>
      <c r="B31" s="84" t="s">
        <v>183</v>
      </c>
      <c r="C31" s="13" t="s">
        <v>80</v>
      </c>
      <c r="D31" s="13" t="s">
        <v>218</v>
      </c>
      <c r="E31" s="13" t="s">
        <v>207</v>
      </c>
      <c r="F31" s="13" t="s">
        <v>209</v>
      </c>
      <c r="G31" s="13" t="s">
        <v>169</v>
      </c>
      <c r="H31" s="13" t="s">
        <v>202</v>
      </c>
      <c r="I31" s="13" t="s">
        <v>184</v>
      </c>
      <c r="J31" s="13" t="s">
        <v>215</v>
      </c>
      <c r="K31" s="86"/>
      <c r="L31" s="66">
        <f aca="true" t="shared" si="2" ref="L31:L36">AD31+AE31+AF31+AG31+AH31+AI31+AJ31</f>
        <v>-460000</v>
      </c>
      <c r="M31" s="26"/>
      <c r="N31" s="26"/>
      <c r="O31" s="26"/>
      <c r="P31" s="37"/>
      <c r="Q31" s="37"/>
      <c r="R31" s="37"/>
      <c r="S31" s="31"/>
      <c r="T31" s="31"/>
      <c r="U31" s="38"/>
      <c r="V31" s="33"/>
      <c r="W31" s="31"/>
      <c r="X31" s="31">
        <v>922500</v>
      </c>
      <c r="Y31" s="31"/>
      <c r="Z31" s="31"/>
      <c r="AA31" s="31"/>
      <c r="AB31" s="31"/>
      <c r="AC31" s="31"/>
      <c r="AD31">
        <v>-460000</v>
      </c>
    </row>
    <row r="32" spans="1:29" ht="47.25">
      <c r="A32" s="12">
        <v>6</v>
      </c>
      <c r="B32" s="87" t="s">
        <v>33</v>
      </c>
      <c r="C32" s="80">
        <v>937</v>
      </c>
      <c r="D32" s="80"/>
      <c r="E32" s="80"/>
      <c r="F32" s="13"/>
      <c r="G32" s="80"/>
      <c r="H32" s="80"/>
      <c r="I32" s="80"/>
      <c r="J32" s="80"/>
      <c r="K32" s="82"/>
      <c r="L32" s="66">
        <f>L33+L34</f>
        <v>200000</v>
      </c>
      <c r="M32" s="26"/>
      <c r="N32" s="26"/>
      <c r="O32" s="26"/>
      <c r="P32" s="37"/>
      <c r="Q32" s="37"/>
      <c r="R32" s="37"/>
      <c r="S32" s="31"/>
      <c r="T32" s="31"/>
      <c r="U32" s="38"/>
      <c r="V32" s="33"/>
      <c r="W32" s="31"/>
      <c r="X32" s="31"/>
      <c r="Y32" s="31"/>
      <c r="Z32" s="31"/>
      <c r="AA32" s="31"/>
      <c r="AB32" s="31"/>
      <c r="AC32" s="31"/>
    </row>
    <row r="33" spans="1:30" ht="63">
      <c r="A33" s="12"/>
      <c r="B33" s="88" t="s">
        <v>182</v>
      </c>
      <c r="C33" s="13" t="s">
        <v>245</v>
      </c>
      <c r="D33" s="13" t="s">
        <v>211</v>
      </c>
      <c r="E33" s="13" t="s">
        <v>202</v>
      </c>
      <c r="F33" s="13" t="s">
        <v>220</v>
      </c>
      <c r="G33" s="13" t="s">
        <v>169</v>
      </c>
      <c r="H33" s="13" t="s">
        <v>202</v>
      </c>
      <c r="I33" s="13" t="s">
        <v>178</v>
      </c>
      <c r="J33" s="13" t="s">
        <v>229</v>
      </c>
      <c r="K33" s="25"/>
      <c r="L33" s="66">
        <f t="shared" si="2"/>
        <v>100000</v>
      </c>
      <c r="M33" s="26"/>
      <c r="N33" s="26"/>
      <c r="O33" s="26">
        <v>684600</v>
      </c>
      <c r="P33" s="37"/>
      <c r="Q33" s="37">
        <v>906832.55</v>
      </c>
      <c r="R33" s="37"/>
      <c r="S33" s="31"/>
      <c r="T33" s="31"/>
      <c r="U33" s="38">
        <v>207390</v>
      </c>
      <c r="V33" s="33">
        <v>0</v>
      </c>
      <c r="W33" s="31"/>
      <c r="X33" s="31"/>
      <c r="Y33" s="31"/>
      <c r="Z33" s="31"/>
      <c r="AA33" s="31"/>
      <c r="AB33" s="31"/>
      <c r="AC33" s="31"/>
      <c r="AD33">
        <v>100000</v>
      </c>
    </row>
    <row r="34" spans="1:30" ht="31.5">
      <c r="A34" s="12"/>
      <c r="B34" s="84" t="s">
        <v>183</v>
      </c>
      <c r="C34" s="13" t="s">
        <v>245</v>
      </c>
      <c r="D34" s="13" t="s">
        <v>218</v>
      </c>
      <c r="E34" s="13" t="s">
        <v>207</v>
      </c>
      <c r="F34" s="13" t="s">
        <v>209</v>
      </c>
      <c r="G34" s="13" t="s">
        <v>169</v>
      </c>
      <c r="H34" s="13" t="s">
        <v>202</v>
      </c>
      <c r="I34" s="13" t="s">
        <v>184</v>
      </c>
      <c r="J34" s="13" t="s">
        <v>215</v>
      </c>
      <c r="K34" s="25"/>
      <c r="L34" s="66">
        <f t="shared" si="2"/>
        <v>100000</v>
      </c>
      <c r="M34" s="26"/>
      <c r="N34" s="26"/>
      <c r="O34" s="26"/>
      <c r="P34" s="40"/>
      <c r="Q34" s="40"/>
      <c r="R34" s="40"/>
      <c r="S34" s="32"/>
      <c r="T34" s="32"/>
      <c r="U34" s="41"/>
      <c r="V34" s="34"/>
      <c r="W34" s="32"/>
      <c r="X34" s="32">
        <v>230000</v>
      </c>
      <c r="Y34" s="32"/>
      <c r="Z34" s="32"/>
      <c r="AA34" s="32"/>
      <c r="AB34" s="32"/>
      <c r="AC34" s="32"/>
      <c r="AD34">
        <v>100000</v>
      </c>
    </row>
    <row r="35" spans="1:29" ht="47.25">
      <c r="A35" s="12">
        <v>8</v>
      </c>
      <c r="B35" s="85" t="s">
        <v>34</v>
      </c>
      <c r="C35" s="80">
        <v>940</v>
      </c>
      <c r="D35" s="80"/>
      <c r="E35" s="80"/>
      <c r="F35" s="13"/>
      <c r="G35" s="80"/>
      <c r="H35" s="80"/>
      <c r="I35" s="80"/>
      <c r="J35" s="80"/>
      <c r="K35" s="82"/>
      <c r="L35" s="66">
        <f>L36</f>
        <v>100000</v>
      </c>
      <c r="M35" s="26"/>
      <c r="N35" s="26"/>
      <c r="O35" s="26"/>
      <c r="P35" s="37"/>
      <c r="Q35" s="37"/>
      <c r="R35" s="37"/>
      <c r="S35" s="31"/>
      <c r="T35" s="31"/>
      <c r="U35" s="38"/>
      <c r="V35" s="33"/>
      <c r="W35" s="31"/>
      <c r="X35" s="31"/>
      <c r="Y35" s="31"/>
      <c r="Z35" s="31"/>
      <c r="AA35" s="31"/>
      <c r="AB35" s="31"/>
      <c r="AC35" s="31"/>
    </row>
    <row r="36" spans="1:30" ht="31.5">
      <c r="A36" s="12"/>
      <c r="B36" s="16" t="s">
        <v>183</v>
      </c>
      <c r="C36" s="13" t="s">
        <v>35</v>
      </c>
      <c r="D36" s="13" t="s">
        <v>218</v>
      </c>
      <c r="E36" s="13" t="s">
        <v>207</v>
      </c>
      <c r="F36" s="13" t="s">
        <v>209</v>
      </c>
      <c r="G36" s="13" t="s">
        <v>169</v>
      </c>
      <c r="H36" s="13" t="s">
        <v>202</v>
      </c>
      <c r="I36" s="13" t="s">
        <v>184</v>
      </c>
      <c r="J36" s="14" t="s">
        <v>215</v>
      </c>
      <c r="K36" s="25"/>
      <c r="L36" s="66">
        <f t="shared" si="2"/>
        <v>100000</v>
      </c>
      <c r="M36" s="26"/>
      <c r="N36" s="26"/>
      <c r="O36" s="26"/>
      <c r="P36" s="37"/>
      <c r="Q36" s="37"/>
      <c r="R36" s="37"/>
      <c r="S36" s="31"/>
      <c r="T36" s="31"/>
      <c r="U36" s="38"/>
      <c r="V36" s="33"/>
      <c r="W36" s="31"/>
      <c r="X36" s="31">
        <v>430000</v>
      </c>
      <c r="Y36" s="31"/>
      <c r="Z36" s="31"/>
      <c r="AA36" s="31"/>
      <c r="AB36" s="31"/>
      <c r="AC36" s="31"/>
      <c r="AD36">
        <v>100000</v>
      </c>
    </row>
    <row r="37" spans="1:29" ht="47.25">
      <c r="A37" s="12">
        <v>10</v>
      </c>
      <c r="B37" s="85" t="s">
        <v>36</v>
      </c>
      <c r="C37" s="80">
        <v>942</v>
      </c>
      <c r="D37" s="80"/>
      <c r="E37" s="80"/>
      <c r="F37" s="13"/>
      <c r="G37" s="80"/>
      <c r="H37" s="80"/>
      <c r="I37" s="80"/>
      <c r="J37" s="80"/>
      <c r="K37" s="82"/>
      <c r="L37" s="66">
        <f>L38</f>
        <v>100000</v>
      </c>
      <c r="M37" s="26"/>
      <c r="N37" s="26"/>
      <c r="O37" s="26"/>
      <c r="P37" s="37"/>
      <c r="Q37" s="37"/>
      <c r="R37" s="37"/>
      <c r="S37" s="31"/>
      <c r="T37" s="31"/>
      <c r="U37" s="38"/>
      <c r="V37" s="33"/>
      <c r="W37" s="31"/>
      <c r="X37" s="31"/>
      <c r="Y37" s="31"/>
      <c r="Z37" s="31"/>
      <c r="AA37" s="31"/>
      <c r="AB37" s="31"/>
      <c r="AC37" s="31"/>
    </row>
    <row r="38" spans="1:30" ht="31.5">
      <c r="A38" s="12"/>
      <c r="B38" s="16" t="s">
        <v>183</v>
      </c>
      <c r="C38" s="13" t="s">
        <v>37</v>
      </c>
      <c r="D38" s="13" t="s">
        <v>218</v>
      </c>
      <c r="E38" s="13" t="s">
        <v>207</v>
      </c>
      <c r="F38" s="13" t="s">
        <v>209</v>
      </c>
      <c r="G38" s="13" t="s">
        <v>169</v>
      </c>
      <c r="H38" s="13" t="s">
        <v>202</v>
      </c>
      <c r="I38" s="13" t="s">
        <v>184</v>
      </c>
      <c r="J38" s="14" t="s">
        <v>215</v>
      </c>
      <c r="K38" s="25"/>
      <c r="L38" s="66">
        <f>AD38+AE38+AF38+AG38+AH38+AI38+AJ38</f>
        <v>100000</v>
      </c>
      <c r="M38" s="26"/>
      <c r="N38" s="26"/>
      <c r="O38" s="26"/>
      <c r="P38" s="37"/>
      <c r="Q38" s="37"/>
      <c r="R38" s="37"/>
      <c r="S38" s="31"/>
      <c r="T38" s="31"/>
      <c r="U38" s="38"/>
      <c r="V38" s="33"/>
      <c r="W38" s="31"/>
      <c r="X38" s="31">
        <v>230000</v>
      </c>
      <c r="Y38" s="31"/>
      <c r="Z38" s="31"/>
      <c r="AA38" s="31"/>
      <c r="AB38" s="31"/>
      <c r="AC38" s="31"/>
      <c r="AD38">
        <v>100000</v>
      </c>
    </row>
    <row r="39" spans="1:29" ht="47.25">
      <c r="A39" s="12">
        <v>11</v>
      </c>
      <c r="B39" s="85" t="s">
        <v>38</v>
      </c>
      <c r="C39" s="80">
        <v>943</v>
      </c>
      <c r="D39" s="80"/>
      <c r="E39" s="80"/>
      <c r="F39" s="13"/>
      <c r="G39" s="80"/>
      <c r="H39" s="80"/>
      <c r="I39" s="80"/>
      <c r="J39" s="80"/>
      <c r="K39" s="82"/>
      <c r="L39" s="66">
        <f>L40</f>
        <v>50000</v>
      </c>
      <c r="M39" s="26"/>
      <c r="N39" s="26"/>
      <c r="O39" s="26"/>
      <c r="P39" s="37"/>
      <c r="Q39" s="37"/>
      <c r="R39" s="37"/>
      <c r="S39" s="31"/>
      <c r="T39" s="31"/>
      <c r="U39" s="38"/>
      <c r="V39" s="33"/>
      <c r="W39" s="31"/>
      <c r="X39" s="31"/>
      <c r="Y39" s="31"/>
      <c r="Z39" s="31"/>
      <c r="AA39" s="31"/>
      <c r="AB39" s="31"/>
      <c r="AC39" s="31"/>
    </row>
    <row r="40" spans="1:30" ht="31.5">
      <c r="A40" s="12"/>
      <c r="B40" s="84" t="s">
        <v>183</v>
      </c>
      <c r="C40" s="13" t="s">
        <v>39</v>
      </c>
      <c r="D40" s="13" t="s">
        <v>218</v>
      </c>
      <c r="E40" s="13" t="s">
        <v>207</v>
      </c>
      <c r="F40" s="13" t="s">
        <v>209</v>
      </c>
      <c r="G40" s="13" t="s">
        <v>169</v>
      </c>
      <c r="H40" s="13" t="s">
        <v>202</v>
      </c>
      <c r="I40" s="13" t="s">
        <v>184</v>
      </c>
      <c r="J40" s="14" t="s">
        <v>215</v>
      </c>
      <c r="K40" s="25"/>
      <c r="L40" s="66">
        <f>AD40+AE40+AF40+AG40+AH40+AI40+AJ40</f>
        <v>50000</v>
      </c>
      <c r="M40" s="26"/>
      <c r="N40" s="26"/>
      <c r="O40" s="26"/>
      <c r="P40" s="37"/>
      <c r="Q40" s="37"/>
      <c r="R40" s="37"/>
      <c r="S40" s="31"/>
      <c r="T40" s="31"/>
      <c r="U40" s="38"/>
      <c r="V40" s="33"/>
      <c r="W40" s="31"/>
      <c r="X40" s="31">
        <v>46000</v>
      </c>
      <c r="Y40" s="31"/>
      <c r="Z40" s="31"/>
      <c r="AA40" s="31"/>
      <c r="AB40" s="31"/>
      <c r="AC40" s="31"/>
      <c r="AD40">
        <v>50000</v>
      </c>
    </row>
    <row r="41" spans="1:29" ht="47.25">
      <c r="A41" s="12">
        <v>13</v>
      </c>
      <c r="B41" s="85" t="s">
        <v>40</v>
      </c>
      <c r="C41" s="80">
        <v>946</v>
      </c>
      <c r="D41" s="80"/>
      <c r="E41" s="80"/>
      <c r="F41" s="13"/>
      <c r="G41" s="80"/>
      <c r="H41" s="80"/>
      <c r="I41" s="80"/>
      <c r="J41" s="80"/>
      <c r="K41" s="82"/>
      <c r="L41" s="66">
        <f>L42</f>
        <v>40000</v>
      </c>
      <c r="M41" s="26"/>
      <c r="N41" s="26"/>
      <c r="O41" s="26"/>
      <c r="P41" s="37"/>
      <c r="Q41" s="37"/>
      <c r="R41" s="37"/>
      <c r="S41" s="31"/>
      <c r="T41" s="31"/>
      <c r="U41" s="38"/>
      <c r="V41" s="33"/>
      <c r="W41" s="31"/>
      <c r="X41" s="31"/>
      <c r="Y41" s="31"/>
      <c r="Z41" s="31"/>
      <c r="AA41" s="31"/>
      <c r="AB41" s="31"/>
      <c r="AC41" s="31"/>
    </row>
    <row r="42" spans="1:30" ht="31.5">
      <c r="A42" s="12"/>
      <c r="B42" s="16" t="s">
        <v>183</v>
      </c>
      <c r="C42" s="13" t="s">
        <v>41</v>
      </c>
      <c r="D42" s="13" t="s">
        <v>218</v>
      </c>
      <c r="E42" s="13" t="s">
        <v>207</v>
      </c>
      <c r="F42" s="13" t="s">
        <v>209</v>
      </c>
      <c r="G42" s="13" t="s">
        <v>169</v>
      </c>
      <c r="H42" s="13" t="s">
        <v>202</v>
      </c>
      <c r="I42" s="13" t="s">
        <v>184</v>
      </c>
      <c r="J42" s="14" t="s">
        <v>215</v>
      </c>
      <c r="K42" s="25"/>
      <c r="L42" s="66">
        <f aca="true" t="shared" si="3" ref="L42:L53">AD42+AE42+AF42+AG42+AH42+AI42+AJ42</f>
        <v>40000</v>
      </c>
      <c r="M42" s="26"/>
      <c r="N42" s="26"/>
      <c r="O42" s="26"/>
      <c r="P42" s="37"/>
      <c r="Q42" s="37"/>
      <c r="R42" s="37"/>
      <c r="S42" s="31"/>
      <c r="T42" s="31"/>
      <c r="U42" s="38"/>
      <c r="V42" s="33"/>
      <c r="W42" s="31"/>
      <c r="X42" s="31">
        <v>40200</v>
      </c>
      <c r="Y42" s="31"/>
      <c r="Z42" s="31"/>
      <c r="AA42" s="31"/>
      <c r="AB42" s="31"/>
      <c r="AC42" s="31"/>
      <c r="AD42">
        <v>40000</v>
      </c>
    </row>
    <row r="43" spans="1:29" ht="47.25">
      <c r="A43" s="12">
        <v>14</v>
      </c>
      <c r="B43" s="85" t="s">
        <v>42</v>
      </c>
      <c r="C43" s="80">
        <v>947</v>
      </c>
      <c r="D43" s="80"/>
      <c r="E43" s="80"/>
      <c r="F43" s="13"/>
      <c r="G43" s="80"/>
      <c r="H43" s="80"/>
      <c r="I43" s="80"/>
      <c r="J43" s="80"/>
      <c r="K43" s="82"/>
      <c r="L43" s="66">
        <f>L44+L45</f>
        <v>664894.89</v>
      </c>
      <c r="M43" s="26"/>
      <c r="N43" s="26"/>
      <c r="O43" s="26"/>
      <c r="P43" s="37"/>
      <c r="Q43" s="37"/>
      <c r="R43" s="37"/>
      <c r="S43" s="31"/>
      <c r="T43" s="31"/>
      <c r="U43" s="38"/>
      <c r="V43" s="33"/>
      <c r="W43" s="31"/>
      <c r="X43" s="31"/>
      <c r="Y43" s="31"/>
      <c r="Z43" s="31"/>
      <c r="AA43" s="31"/>
      <c r="AB43" s="31"/>
      <c r="AC43" s="31"/>
    </row>
    <row r="44" spans="1:33" ht="94.5">
      <c r="A44" s="12"/>
      <c r="B44" s="35" t="s">
        <v>271</v>
      </c>
      <c r="C44" s="13" t="s">
        <v>43</v>
      </c>
      <c r="D44" s="13" t="s">
        <v>211</v>
      </c>
      <c r="E44" s="13" t="s">
        <v>220</v>
      </c>
      <c r="F44" s="13" t="s">
        <v>220</v>
      </c>
      <c r="G44" s="13" t="s">
        <v>168</v>
      </c>
      <c r="H44" s="13" t="s">
        <v>202</v>
      </c>
      <c r="I44" s="13" t="s">
        <v>188</v>
      </c>
      <c r="J44" s="13" t="s">
        <v>81</v>
      </c>
      <c r="K44" s="25"/>
      <c r="L44" s="66">
        <f t="shared" si="3"/>
        <v>764894.89</v>
      </c>
      <c r="M44" s="26"/>
      <c r="N44" s="26"/>
      <c r="O44" s="26"/>
      <c r="P44" s="37"/>
      <c r="Q44" s="37"/>
      <c r="R44" s="37"/>
      <c r="S44" s="31"/>
      <c r="T44" s="31"/>
      <c r="U44" s="38"/>
      <c r="V44" s="33">
        <v>4128900</v>
      </c>
      <c r="W44" s="31"/>
      <c r="X44" s="31"/>
      <c r="Y44" s="31"/>
      <c r="Z44" s="31"/>
      <c r="AA44" s="31"/>
      <c r="AB44" s="31"/>
      <c r="AC44" s="31"/>
      <c r="AG44">
        <v>764894.89</v>
      </c>
    </row>
    <row r="45" spans="1:30" ht="63">
      <c r="A45" s="12"/>
      <c r="B45" s="35" t="s">
        <v>187</v>
      </c>
      <c r="C45" s="13" t="s">
        <v>43</v>
      </c>
      <c r="D45" s="13" t="s">
        <v>211</v>
      </c>
      <c r="E45" s="13" t="s">
        <v>220</v>
      </c>
      <c r="F45" s="13" t="s">
        <v>220</v>
      </c>
      <c r="G45" s="13" t="s">
        <v>168</v>
      </c>
      <c r="H45" s="13" t="s">
        <v>202</v>
      </c>
      <c r="I45" s="13" t="s">
        <v>188</v>
      </c>
      <c r="J45" s="13" t="s">
        <v>229</v>
      </c>
      <c r="K45" s="25"/>
      <c r="L45" s="66">
        <f t="shared" si="3"/>
        <v>-100000</v>
      </c>
      <c r="M45" s="26"/>
      <c r="N45" s="26"/>
      <c r="O45" s="26"/>
      <c r="P45" s="37"/>
      <c r="Q45" s="37">
        <v>438000</v>
      </c>
      <c r="R45" s="37"/>
      <c r="S45" s="31"/>
      <c r="T45" s="31"/>
      <c r="U45" s="38"/>
      <c r="V45" s="33">
        <v>151934</v>
      </c>
      <c r="W45" s="31"/>
      <c r="X45" s="31"/>
      <c r="Y45" s="31"/>
      <c r="Z45" s="31"/>
      <c r="AA45" s="31"/>
      <c r="AB45" s="31"/>
      <c r="AC45" s="31"/>
      <c r="AD45">
        <v>-100000</v>
      </c>
    </row>
    <row r="46" spans="1:29" ht="47.25">
      <c r="A46" s="12">
        <v>15</v>
      </c>
      <c r="B46" s="85" t="s">
        <v>45</v>
      </c>
      <c r="C46" s="80">
        <v>948</v>
      </c>
      <c r="D46" s="80"/>
      <c r="E46" s="80"/>
      <c r="F46" s="13"/>
      <c r="G46" s="80"/>
      <c r="H46" s="80"/>
      <c r="I46" s="80"/>
      <c r="J46" s="80"/>
      <c r="K46" s="82"/>
      <c r="L46" s="66">
        <f>L48+L49</f>
        <v>2160198.81</v>
      </c>
      <c r="M46" s="26"/>
      <c r="N46" s="26"/>
      <c r="O46" s="26"/>
      <c r="P46" s="37"/>
      <c r="Q46" s="37"/>
      <c r="R46" s="37"/>
      <c r="S46" s="31"/>
      <c r="T46" s="31"/>
      <c r="U46" s="38"/>
      <c r="V46" s="33"/>
      <c r="W46" s="31"/>
      <c r="X46" s="31"/>
      <c r="Y46" s="31"/>
      <c r="Z46" s="31"/>
      <c r="AA46" s="31"/>
      <c r="AB46" s="31"/>
      <c r="AC46" s="31"/>
    </row>
    <row r="47" spans="1:29" ht="31.5">
      <c r="A47" s="12"/>
      <c r="B47" s="16" t="s">
        <v>186</v>
      </c>
      <c r="C47" s="13" t="s">
        <v>246</v>
      </c>
      <c r="D47" s="13" t="s">
        <v>211</v>
      </c>
      <c r="E47" s="13" t="s">
        <v>220</v>
      </c>
      <c r="F47" s="13" t="s">
        <v>220</v>
      </c>
      <c r="G47" s="13" t="s">
        <v>168</v>
      </c>
      <c r="H47" s="13" t="s">
        <v>202</v>
      </c>
      <c r="I47" s="13"/>
      <c r="J47" s="13"/>
      <c r="K47" s="25"/>
      <c r="L47" s="66">
        <f t="shared" si="3"/>
        <v>0</v>
      </c>
      <c r="M47" s="26"/>
      <c r="N47" s="26"/>
      <c r="O47" s="26"/>
      <c r="P47" s="37"/>
      <c r="Q47" s="37"/>
      <c r="R47" s="37"/>
      <c r="S47" s="31"/>
      <c r="T47" s="31"/>
      <c r="U47" s="38"/>
      <c r="V47" s="33"/>
      <c r="W47" s="31"/>
      <c r="X47" s="31"/>
      <c r="Y47" s="31"/>
      <c r="Z47" s="31"/>
      <c r="AA47" s="31"/>
      <c r="AB47" s="31"/>
      <c r="AC47" s="31"/>
    </row>
    <row r="48" spans="1:33" ht="94.5">
      <c r="A48" s="12"/>
      <c r="B48" s="16" t="s">
        <v>271</v>
      </c>
      <c r="C48" s="13" t="s">
        <v>246</v>
      </c>
      <c r="D48" s="13" t="s">
        <v>211</v>
      </c>
      <c r="E48" s="13" t="s">
        <v>220</v>
      </c>
      <c r="F48" s="13" t="s">
        <v>220</v>
      </c>
      <c r="G48" s="13" t="s">
        <v>168</v>
      </c>
      <c r="H48" s="13" t="s">
        <v>202</v>
      </c>
      <c r="I48" s="13" t="s">
        <v>188</v>
      </c>
      <c r="J48" s="13" t="s">
        <v>81</v>
      </c>
      <c r="K48" s="86"/>
      <c r="L48" s="66">
        <f t="shared" si="3"/>
        <v>2081448.81</v>
      </c>
      <c r="M48" s="26"/>
      <c r="N48" s="26"/>
      <c r="O48" s="26"/>
      <c r="P48" s="37"/>
      <c r="Q48" s="37"/>
      <c r="R48" s="37"/>
      <c r="S48" s="31"/>
      <c r="T48" s="31"/>
      <c r="U48" s="38"/>
      <c r="V48" s="33">
        <v>10187232</v>
      </c>
      <c r="W48" s="31"/>
      <c r="X48" s="31"/>
      <c r="Y48" s="31"/>
      <c r="Z48" s="31"/>
      <c r="AA48" s="31"/>
      <c r="AB48" s="31"/>
      <c r="AC48" s="31"/>
      <c r="AG48">
        <v>2081448.81</v>
      </c>
    </row>
    <row r="49" spans="1:35" ht="31.5">
      <c r="A49" s="12"/>
      <c r="B49" s="16" t="s">
        <v>191</v>
      </c>
      <c r="C49" s="13" t="s">
        <v>246</v>
      </c>
      <c r="D49" s="13" t="s">
        <v>218</v>
      </c>
      <c r="E49" s="13" t="s">
        <v>221</v>
      </c>
      <c r="F49" s="13" t="s">
        <v>220</v>
      </c>
      <c r="G49" s="13" t="s">
        <v>168</v>
      </c>
      <c r="H49" s="13" t="s">
        <v>202</v>
      </c>
      <c r="I49" s="13" t="s">
        <v>190</v>
      </c>
      <c r="J49" s="13" t="s">
        <v>229</v>
      </c>
      <c r="K49" s="25"/>
      <c r="L49" s="66">
        <f t="shared" si="3"/>
        <v>78750</v>
      </c>
      <c r="M49" s="26"/>
      <c r="N49" s="26"/>
      <c r="O49" s="26"/>
      <c r="P49" s="37"/>
      <c r="Q49" s="37"/>
      <c r="R49" s="37"/>
      <c r="S49" s="31"/>
      <c r="T49" s="31"/>
      <c r="U49" s="38"/>
      <c r="V49" s="33"/>
      <c r="W49" s="31"/>
      <c r="X49" s="31"/>
      <c r="Y49" s="31">
        <v>78750</v>
      </c>
      <c r="Z49" s="31"/>
      <c r="AA49" s="31"/>
      <c r="AB49" s="31"/>
      <c r="AC49" s="31"/>
      <c r="AI49">
        <v>78750</v>
      </c>
    </row>
    <row r="50" spans="1:29" ht="47.25">
      <c r="A50" s="12">
        <v>16</v>
      </c>
      <c r="B50" s="85" t="s">
        <v>46</v>
      </c>
      <c r="C50" s="80" t="s">
        <v>247</v>
      </c>
      <c r="D50" s="80"/>
      <c r="E50" s="80"/>
      <c r="F50" s="13"/>
      <c r="G50" s="80"/>
      <c r="H50" s="80"/>
      <c r="I50" s="80"/>
      <c r="J50" s="80"/>
      <c r="K50" s="82"/>
      <c r="L50" s="66">
        <f>L51</f>
        <v>1745476.66</v>
      </c>
      <c r="M50" s="26"/>
      <c r="N50" s="26"/>
      <c r="O50" s="26"/>
      <c r="P50" s="37"/>
      <c r="Q50" s="37"/>
      <c r="R50" s="37"/>
      <c r="S50" s="31"/>
      <c r="T50" s="31"/>
      <c r="U50" s="38"/>
      <c r="V50" s="33"/>
      <c r="W50" s="31"/>
      <c r="X50" s="31"/>
      <c r="Y50" s="31"/>
      <c r="Z50" s="31"/>
      <c r="AA50" s="31"/>
      <c r="AB50" s="31"/>
      <c r="AC50" s="31"/>
    </row>
    <row r="51" spans="1:33" ht="94.5">
      <c r="A51" s="12"/>
      <c r="B51" s="16" t="s">
        <v>271</v>
      </c>
      <c r="C51" s="13" t="s">
        <v>247</v>
      </c>
      <c r="D51" s="13" t="s">
        <v>211</v>
      </c>
      <c r="E51" s="13" t="s">
        <v>220</v>
      </c>
      <c r="F51" s="13" t="s">
        <v>220</v>
      </c>
      <c r="G51" s="13" t="s">
        <v>168</v>
      </c>
      <c r="H51" s="13" t="s">
        <v>202</v>
      </c>
      <c r="I51" s="13" t="s">
        <v>188</v>
      </c>
      <c r="J51" s="13" t="s">
        <v>81</v>
      </c>
      <c r="K51" s="25"/>
      <c r="L51" s="66">
        <f t="shared" si="3"/>
        <v>1745476.66</v>
      </c>
      <c r="M51" s="26"/>
      <c r="N51" s="26"/>
      <c r="O51" s="26"/>
      <c r="P51" s="37"/>
      <c r="Q51" s="37"/>
      <c r="R51" s="37"/>
      <c r="S51" s="31"/>
      <c r="T51" s="31"/>
      <c r="U51" s="38"/>
      <c r="V51" s="33">
        <v>8599708</v>
      </c>
      <c r="W51" s="31"/>
      <c r="X51" s="31"/>
      <c r="Y51" s="31"/>
      <c r="Z51" s="31"/>
      <c r="AA51" s="31"/>
      <c r="AB51" s="31"/>
      <c r="AC51" s="31"/>
      <c r="AG51">
        <v>1745476.66</v>
      </c>
    </row>
    <row r="52" spans="1:29" ht="47.25">
      <c r="A52" s="12">
        <v>17</v>
      </c>
      <c r="B52" s="85" t="s">
        <v>47</v>
      </c>
      <c r="C52" s="80">
        <v>950</v>
      </c>
      <c r="D52" s="80"/>
      <c r="E52" s="80"/>
      <c r="F52" s="13"/>
      <c r="G52" s="80"/>
      <c r="H52" s="80"/>
      <c r="I52" s="80"/>
      <c r="J52" s="80"/>
      <c r="K52" s="82"/>
      <c r="L52" s="66">
        <f>L53</f>
        <v>1149198.91</v>
      </c>
      <c r="M52" s="26"/>
      <c r="N52" s="26"/>
      <c r="O52" s="26"/>
      <c r="P52" s="37"/>
      <c r="Q52" s="37"/>
      <c r="R52" s="37"/>
      <c r="S52" s="31"/>
      <c r="T52" s="31"/>
      <c r="U52" s="38"/>
      <c r="V52" s="33"/>
      <c r="W52" s="31"/>
      <c r="X52" s="31"/>
      <c r="Y52" s="31"/>
      <c r="Z52" s="31"/>
      <c r="AA52" s="31"/>
      <c r="AB52" s="31"/>
      <c r="AC52" s="31"/>
    </row>
    <row r="53" spans="1:33" ht="94.5">
      <c r="A53" s="12"/>
      <c r="B53" s="16" t="s">
        <v>271</v>
      </c>
      <c r="C53" s="13" t="s">
        <v>248</v>
      </c>
      <c r="D53" s="13" t="s">
        <v>211</v>
      </c>
      <c r="E53" s="13" t="s">
        <v>220</v>
      </c>
      <c r="F53" s="13" t="s">
        <v>220</v>
      </c>
      <c r="G53" s="13" t="s">
        <v>168</v>
      </c>
      <c r="H53" s="13" t="s">
        <v>202</v>
      </c>
      <c r="I53" s="13" t="s">
        <v>188</v>
      </c>
      <c r="J53" s="13" t="s">
        <v>81</v>
      </c>
      <c r="K53" s="25"/>
      <c r="L53" s="66">
        <f t="shared" si="3"/>
        <v>1149198.91</v>
      </c>
      <c r="M53" s="26"/>
      <c r="N53" s="26"/>
      <c r="O53" s="26"/>
      <c r="P53" s="37"/>
      <c r="Q53" s="37"/>
      <c r="R53" s="37"/>
      <c r="S53" s="31"/>
      <c r="T53" s="31"/>
      <c r="U53" s="38"/>
      <c r="V53" s="33">
        <v>5592827</v>
      </c>
      <c r="W53" s="31"/>
      <c r="X53" s="31"/>
      <c r="Y53" s="31"/>
      <c r="Z53" s="31"/>
      <c r="AA53" s="31"/>
      <c r="AB53" s="31"/>
      <c r="AC53" s="31"/>
      <c r="AG53">
        <v>1149198.91</v>
      </c>
    </row>
    <row r="54" spans="1:29" ht="47.25">
      <c r="A54" s="12">
        <v>18</v>
      </c>
      <c r="B54" s="85" t="s">
        <v>48</v>
      </c>
      <c r="C54" s="80">
        <v>951</v>
      </c>
      <c r="D54" s="80"/>
      <c r="E54" s="80"/>
      <c r="F54" s="13"/>
      <c r="G54" s="80"/>
      <c r="H54" s="80"/>
      <c r="I54" s="80"/>
      <c r="J54" s="80"/>
      <c r="K54" s="82"/>
      <c r="L54" s="66">
        <f>L56+L57++L60</f>
        <v>4578790.600000001</v>
      </c>
      <c r="M54" s="26"/>
      <c r="N54" s="26"/>
      <c r="O54" s="26"/>
      <c r="P54" s="37"/>
      <c r="Q54" s="37"/>
      <c r="R54" s="37"/>
      <c r="S54" s="31"/>
      <c r="T54" s="31"/>
      <c r="U54" s="38"/>
      <c r="V54" s="33"/>
      <c r="W54" s="31"/>
      <c r="X54" s="31"/>
      <c r="Y54" s="31"/>
      <c r="Z54" s="31"/>
      <c r="AA54" s="31"/>
      <c r="AB54" s="31"/>
      <c r="AC54" s="31"/>
    </row>
    <row r="55" spans="1:29" ht="15.75">
      <c r="A55" s="12"/>
      <c r="B55" s="89" t="s">
        <v>94</v>
      </c>
      <c r="C55" s="13"/>
      <c r="D55" s="13"/>
      <c r="E55" s="13"/>
      <c r="F55" s="13"/>
      <c r="G55" s="13"/>
      <c r="H55" s="13"/>
      <c r="I55" s="13"/>
      <c r="J55" s="13"/>
      <c r="K55" s="25"/>
      <c r="L55" s="66">
        <f aca="true" t="shared" si="4" ref="L55:L61">AD55+AE55+AF55+AG55+AH55+AI55+AJ55</f>
        <v>0</v>
      </c>
      <c r="M55" s="26"/>
      <c r="N55" s="26"/>
      <c r="O55" s="26"/>
      <c r="P55" s="37"/>
      <c r="Q55" s="37"/>
      <c r="R55" s="37"/>
      <c r="S55" s="31"/>
      <c r="T55" s="31"/>
      <c r="U55" s="38"/>
      <c r="V55" s="33"/>
      <c r="W55" s="31"/>
      <c r="X55" s="31"/>
      <c r="Y55" s="31"/>
      <c r="Z55" s="31"/>
      <c r="AA55" s="31"/>
      <c r="AB55" s="31"/>
      <c r="AC55" s="31"/>
    </row>
    <row r="56" spans="1:29" ht="47.25">
      <c r="A56" s="12"/>
      <c r="B56" s="89" t="s">
        <v>185</v>
      </c>
      <c r="C56" s="13" t="s">
        <v>249</v>
      </c>
      <c r="D56" s="13" t="s">
        <v>207</v>
      </c>
      <c r="E56" s="13" t="s">
        <v>202</v>
      </c>
      <c r="F56" s="13" t="s">
        <v>211</v>
      </c>
      <c r="G56" s="13" t="s">
        <v>169</v>
      </c>
      <c r="H56" s="13" t="s">
        <v>202</v>
      </c>
      <c r="I56" s="13" t="s">
        <v>177</v>
      </c>
      <c r="J56" s="13" t="s">
        <v>229</v>
      </c>
      <c r="K56" s="25"/>
      <c r="L56" s="66">
        <v>99009.96</v>
      </c>
      <c r="M56" s="26"/>
      <c r="N56" s="26"/>
      <c r="O56" s="26"/>
      <c r="P56" s="37"/>
      <c r="Q56" s="37"/>
      <c r="R56" s="37"/>
      <c r="S56" s="31"/>
      <c r="T56" s="31"/>
      <c r="U56" s="38"/>
      <c r="V56" s="33"/>
      <c r="W56" s="31"/>
      <c r="X56" s="31"/>
      <c r="Y56" s="31"/>
      <c r="Z56" s="31"/>
      <c r="AA56" s="31"/>
      <c r="AB56" s="31"/>
      <c r="AC56" s="31"/>
    </row>
    <row r="57" spans="1:29" ht="15.75">
      <c r="A57" s="12"/>
      <c r="B57" s="89" t="s">
        <v>44</v>
      </c>
      <c r="C57" s="13" t="s">
        <v>249</v>
      </c>
      <c r="D57" s="13" t="s">
        <v>211</v>
      </c>
      <c r="E57" s="13" t="s">
        <v>220</v>
      </c>
      <c r="F57" s="13"/>
      <c r="G57" s="13"/>
      <c r="H57" s="13"/>
      <c r="I57" s="13" t="s">
        <v>204</v>
      </c>
      <c r="J57" s="13" t="s">
        <v>205</v>
      </c>
      <c r="K57" s="25"/>
      <c r="L57" s="66">
        <f>L58+L59</f>
        <v>4385280.640000001</v>
      </c>
      <c r="M57" s="26"/>
      <c r="N57" s="26"/>
      <c r="O57" s="26"/>
      <c r="P57" s="37"/>
      <c r="Q57" s="37"/>
      <c r="R57" s="37"/>
      <c r="S57" s="31"/>
      <c r="T57" s="31"/>
      <c r="U57" s="38"/>
      <c r="V57" s="33"/>
      <c r="W57" s="31"/>
      <c r="X57" s="31"/>
      <c r="Y57" s="31"/>
      <c r="Z57" s="31"/>
      <c r="AA57" s="31"/>
      <c r="AB57" s="31"/>
      <c r="AC57" s="31"/>
    </row>
    <row r="58" spans="1:33" ht="94.5">
      <c r="A58" s="12"/>
      <c r="B58" s="16" t="s">
        <v>271</v>
      </c>
      <c r="C58" s="13" t="s">
        <v>249</v>
      </c>
      <c r="D58" s="13" t="s">
        <v>211</v>
      </c>
      <c r="E58" s="13" t="s">
        <v>220</v>
      </c>
      <c r="F58" s="13" t="s">
        <v>220</v>
      </c>
      <c r="G58" s="13" t="s">
        <v>168</v>
      </c>
      <c r="H58" s="13" t="s">
        <v>202</v>
      </c>
      <c r="I58" s="13" t="s">
        <v>188</v>
      </c>
      <c r="J58" s="13" t="s">
        <v>81</v>
      </c>
      <c r="K58" s="25"/>
      <c r="L58" s="66">
        <f t="shared" si="4"/>
        <v>3785280.64</v>
      </c>
      <c r="M58" s="26"/>
      <c r="N58" s="26"/>
      <c r="O58" s="26"/>
      <c r="P58" s="37"/>
      <c r="Q58" s="37"/>
      <c r="R58" s="37"/>
      <c r="S58" s="31"/>
      <c r="T58" s="31"/>
      <c r="U58" s="38"/>
      <c r="V58" s="33">
        <v>19021424</v>
      </c>
      <c r="W58" s="31"/>
      <c r="X58" s="31"/>
      <c r="Y58" s="31"/>
      <c r="Z58" s="31"/>
      <c r="AA58" s="31"/>
      <c r="AB58" s="31"/>
      <c r="AC58" s="31"/>
      <c r="AG58">
        <v>3785280.64</v>
      </c>
    </row>
    <row r="59" spans="1:31" ht="63">
      <c r="A59" s="12"/>
      <c r="B59" s="35" t="s">
        <v>187</v>
      </c>
      <c r="C59" s="13" t="s">
        <v>249</v>
      </c>
      <c r="D59" s="14" t="s">
        <v>211</v>
      </c>
      <c r="E59" s="14" t="s">
        <v>220</v>
      </c>
      <c r="F59" s="13" t="s">
        <v>220</v>
      </c>
      <c r="G59" s="14" t="s">
        <v>168</v>
      </c>
      <c r="H59" s="14" t="s">
        <v>202</v>
      </c>
      <c r="I59" s="14" t="s">
        <v>188</v>
      </c>
      <c r="J59" s="13" t="s">
        <v>229</v>
      </c>
      <c r="K59" s="25"/>
      <c r="L59" s="66">
        <v>600000</v>
      </c>
      <c r="M59" s="26"/>
      <c r="N59" s="26"/>
      <c r="O59" s="26"/>
      <c r="P59" s="37"/>
      <c r="Q59" s="37">
        <v>1255750</v>
      </c>
      <c r="R59" s="37"/>
      <c r="S59" s="31"/>
      <c r="T59" s="31"/>
      <c r="U59" s="38"/>
      <c r="V59" s="33">
        <v>871321</v>
      </c>
      <c r="W59" s="31"/>
      <c r="X59" s="31"/>
      <c r="Y59" s="31"/>
      <c r="Z59" s="31"/>
      <c r="AA59" s="31"/>
      <c r="AB59" s="31"/>
      <c r="AC59" s="31"/>
      <c r="AD59">
        <v>600000</v>
      </c>
      <c r="AE59">
        <v>100000</v>
      </c>
    </row>
    <row r="60" spans="1:29" ht="47.25">
      <c r="A60" s="12"/>
      <c r="B60" s="16" t="s">
        <v>189</v>
      </c>
      <c r="C60" s="13" t="s">
        <v>249</v>
      </c>
      <c r="D60" s="13" t="s">
        <v>218</v>
      </c>
      <c r="E60" s="13" t="s">
        <v>221</v>
      </c>
      <c r="F60" s="13" t="s">
        <v>220</v>
      </c>
      <c r="G60" s="13"/>
      <c r="H60" s="13"/>
      <c r="I60" s="13"/>
      <c r="J60" s="13"/>
      <c r="K60" s="25"/>
      <c r="L60" s="66">
        <v>94500</v>
      </c>
      <c r="M60" s="26"/>
      <c r="N60" s="26"/>
      <c r="O60" s="26"/>
      <c r="P60" s="37"/>
      <c r="Q60" s="37"/>
      <c r="R60" s="37"/>
      <c r="S60" s="31"/>
      <c r="T60" s="31"/>
      <c r="U60" s="38"/>
      <c r="V60" s="33"/>
      <c r="W60" s="31"/>
      <c r="X60" s="31"/>
      <c r="Y60" s="31"/>
      <c r="Z60" s="31"/>
      <c r="AA60" s="31"/>
      <c r="AB60" s="31"/>
      <c r="AC60" s="31"/>
    </row>
    <row r="61" spans="1:30" ht="31.5">
      <c r="A61" s="12"/>
      <c r="B61" s="16" t="s">
        <v>191</v>
      </c>
      <c r="C61" s="13" t="s">
        <v>249</v>
      </c>
      <c r="D61" s="13" t="s">
        <v>218</v>
      </c>
      <c r="E61" s="13" t="s">
        <v>221</v>
      </c>
      <c r="F61" s="13" t="s">
        <v>220</v>
      </c>
      <c r="G61" s="13" t="s">
        <v>168</v>
      </c>
      <c r="H61" s="13" t="s">
        <v>202</v>
      </c>
      <c r="I61" s="13" t="s">
        <v>190</v>
      </c>
      <c r="J61" s="13" t="s">
        <v>229</v>
      </c>
      <c r="K61" s="25"/>
      <c r="L61" s="66">
        <f t="shared" si="4"/>
        <v>94500</v>
      </c>
      <c r="M61" s="26"/>
      <c r="N61" s="26"/>
      <c r="O61" s="26"/>
      <c r="P61" s="37"/>
      <c r="Q61" s="37"/>
      <c r="R61" s="37"/>
      <c r="S61" s="31"/>
      <c r="T61" s="31"/>
      <c r="U61" s="38"/>
      <c r="V61" s="33"/>
      <c r="W61" s="31"/>
      <c r="X61" s="31"/>
      <c r="Y61" s="31">
        <v>94500</v>
      </c>
      <c r="Z61" s="31"/>
      <c r="AA61" s="31"/>
      <c r="AB61" s="31"/>
      <c r="AC61" s="31"/>
      <c r="AD61">
        <v>94500</v>
      </c>
    </row>
    <row r="62" spans="1:29" ht="47.25">
      <c r="A62" s="12">
        <v>19</v>
      </c>
      <c r="B62" s="85" t="s">
        <v>49</v>
      </c>
      <c r="C62" s="80">
        <v>952</v>
      </c>
      <c r="D62" s="80"/>
      <c r="E62" s="80"/>
      <c r="F62" s="13"/>
      <c r="G62" s="80"/>
      <c r="H62" s="80"/>
      <c r="I62" s="80"/>
      <c r="J62" s="80"/>
      <c r="K62" s="82"/>
      <c r="L62" s="66">
        <f>L63</f>
        <v>1257233.99</v>
      </c>
      <c r="M62" s="26"/>
      <c r="N62" s="26"/>
      <c r="O62" s="26"/>
      <c r="P62" s="37"/>
      <c r="Q62" s="37"/>
      <c r="R62" s="37"/>
      <c r="S62" s="31"/>
      <c r="T62" s="31"/>
      <c r="U62" s="38"/>
      <c r="V62" s="33"/>
      <c r="W62" s="31"/>
      <c r="X62" s="31"/>
      <c r="Y62" s="31"/>
      <c r="Z62" s="31"/>
      <c r="AA62" s="31"/>
      <c r="AB62" s="31"/>
      <c r="AC62" s="31"/>
    </row>
    <row r="63" spans="1:29" ht="15.75">
      <c r="A63" s="12"/>
      <c r="B63" s="16" t="s">
        <v>94</v>
      </c>
      <c r="C63" s="13"/>
      <c r="D63" s="13"/>
      <c r="E63" s="13"/>
      <c r="F63" s="13"/>
      <c r="G63" s="13"/>
      <c r="H63" s="13"/>
      <c r="I63" s="13"/>
      <c r="J63" s="13"/>
      <c r="K63" s="25"/>
      <c r="L63" s="66">
        <f>L64</f>
        <v>1257233.99</v>
      </c>
      <c r="M63" s="26"/>
      <c r="N63" s="26"/>
      <c r="O63" s="26"/>
      <c r="P63" s="37"/>
      <c r="Q63" s="37"/>
      <c r="R63" s="37"/>
      <c r="S63" s="31"/>
      <c r="T63" s="31"/>
      <c r="U63" s="38"/>
      <c r="V63" s="33"/>
      <c r="W63" s="31"/>
      <c r="X63" s="31"/>
      <c r="Y63" s="31"/>
      <c r="Z63" s="31"/>
      <c r="AA63" s="31"/>
      <c r="AB63" s="31"/>
      <c r="AC63" s="31"/>
    </row>
    <row r="64" spans="1:33" ht="94.5">
      <c r="A64" s="12"/>
      <c r="B64" s="16" t="s">
        <v>271</v>
      </c>
      <c r="C64" s="13" t="s">
        <v>250</v>
      </c>
      <c r="D64" s="13" t="s">
        <v>211</v>
      </c>
      <c r="E64" s="13" t="s">
        <v>220</v>
      </c>
      <c r="F64" s="13" t="s">
        <v>220</v>
      </c>
      <c r="G64" s="13" t="s">
        <v>168</v>
      </c>
      <c r="H64" s="13" t="s">
        <v>202</v>
      </c>
      <c r="I64" s="13" t="s">
        <v>188</v>
      </c>
      <c r="J64" s="13" t="s">
        <v>81</v>
      </c>
      <c r="K64" s="25"/>
      <c r="L64" s="66">
        <f aca="true" t="shared" si="5" ref="L64:L69">AD64+AE64+AF64+AG64+AH64+AI64+AJ64</f>
        <v>1257233.99</v>
      </c>
      <c r="M64" s="26"/>
      <c r="N64" s="26"/>
      <c r="O64" s="26"/>
      <c r="P64" s="37"/>
      <c r="Q64" s="37"/>
      <c r="R64" s="37"/>
      <c r="S64" s="31"/>
      <c r="T64" s="31"/>
      <c r="U64" s="38"/>
      <c r="V64" s="33">
        <v>6146484</v>
      </c>
      <c r="W64" s="31"/>
      <c r="X64" s="31"/>
      <c r="Y64" s="31"/>
      <c r="Z64" s="31"/>
      <c r="AA64" s="31"/>
      <c r="AB64" s="31"/>
      <c r="AC64" s="31"/>
      <c r="AG64">
        <v>1257233.99</v>
      </c>
    </row>
    <row r="65" spans="1:29" ht="47.25">
      <c r="A65" s="12">
        <v>20</v>
      </c>
      <c r="B65" s="85" t="s">
        <v>50</v>
      </c>
      <c r="C65" s="80">
        <v>953</v>
      </c>
      <c r="D65" s="80"/>
      <c r="E65" s="80"/>
      <c r="F65" s="13"/>
      <c r="G65" s="80"/>
      <c r="H65" s="80"/>
      <c r="I65" s="80"/>
      <c r="J65" s="80"/>
      <c r="K65" s="82"/>
      <c r="L65" s="66">
        <f>L66</f>
        <v>1460862.3299999998</v>
      </c>
      <c r="M65" s="26"/>
      <c r="N65" s="26"/>
      <c r="O65" s="26"/>
      <c r="P65" s="37"/>
      <c r="Q65" s="37"/>
      <c r="R65" s="37"/>
      <c r="S65" s="31"/>
      <c r="T65" s="31"/>
      <c r="U65" s="38"/>
      <c r="V65" s="33"/>
      <c r="W65" s="31"/>
      <c r="X65" s="31"/>
      <c r="Y65" s="31"/>
      <c r="Z65" s="31"/>
      <c r="AA65" s="31"/>
      <c r="AB65" s="31"/>
      <c r="AC65" s="31"/>
    </row>
    <row r="66" spans="1:29" ht="15.75">
      <c r="A66" s="12"/>
      <c r="B66" s="16" t="s">
        <v>94</v>
      </c>
      <c r="C66" s="13"/>
      <c r="D66" s="13"/>
      <c r="E66" s="13"/>
      <c r="F66" s="13"/>
      <c r="G66" s="13"/>
      <c r="H66" s="13"/>
      <c r="I66" s="13"/>
      <c r="J66" s="13"/>
      <c r="K66" s="25"/>
      <c r="L66" s="66">
        <f>L67+L68</f>
        <v>1460862.3299999998</v>
      </c>
      <c r="M66" s="26"/>
      <c r="N66" s="26"/>
      <c r="O66" s="26"/>
      <c r="P66" s="37"/>
      <c r="Q66" s="37"/>
      <c r="R66" s="37"/>
      <c r="S66" s="31"/>
      <c r="T66" s="31"/>
      <c r="U66" s="38"/>
      <c r="V66" s="33"/>
      <c r="W66" s="31"/>
      <c r="X66" s="31"/>
      <c r="Y66" s="31"/>
      <c r="Z66" s="31"/>
      <c r="AA66" s="31"/>
      <c r="AB66" s="31"/>
      <c r="AC66" s="31"/>
    </row>
    <row r="67" spans="1:30" ht="47.25">
      <c r="A67" s="12"/>
      <c r="B67" s="16" t="s">
        <v>185</v>
      </c>
      <c r="C67" s="13" t="s">
        <v>251</v>
      </c>
      <c r="D67" s="13" t="s">
        <v>207</v>
      </c>
      <c r="E67" s="13" t="s">
        <v>202</v>
      </c>
      <c r="F67" s="13" t="s">
        <v>211</v>
      </c>
      <c r="G67" s="13" t="s">
        <v>169</v>
      </c>
      <c r="H67" s="13" t="s">
        <v>202</v>
      </c>
      <c r="I67" s="13" t="s">
        <v>177</v>
      </c>
      <c r="J67" s="13" t="s">
        <v>229</v>
      </c>
      <c r="K67" s="25"/>
      <c r="L67" s="66">
        <f t="shared" si="5"/>
        <v>24926.4</v>
      </c>
      <c r="M67" s="26"/>
      <c r="N67" s="26"/>
      <c r="O67" s="26"/>
      <c r="P67" s="37"/>
      <c r="Q67" s="37"/>
      <c r="R67" s="37"/>
      <c r="S67" s="31"/>
      <c r="T67" s="31"/>
      <c r="U67" s="38"/>
      <c r="V67" s="33"/>
      <c r="W67" s="31"/>
      <c r="X67" s="31"/>
      <c r="Y67" s="31"/>
      <c r="Z67" s="31"/>
      <c r="AA67" s="31"/>
      <c r="AB67" s="31"/>
      <c r="AC67" s="31"/>
      <c r="AD67">
        <v>24926.4</v>
      </c>
    </row>
    <row r="68" spans="1:29" ht="15.75">
      <c r="A68" s="12"/>
      <c r="B68" s="16" t="s">
        <v>44</v>
      </c>
      <c r="C68" s="13" t="s">
        <v>251</v>
      </c>
      <c r="D68" s="13" t="s">
        <v>211</v>
      </c>
      <c r="E68" s="13" t="s">
        <v>220</v>
      </c>
      <c r="F68" s="13"/>
      <c r="G68" s="13"/>
      <c r="H68" s="13"/>
      <c r="I68" s="13" t="s">
        <v>204</v>
      </c>
      <c r="J68" s="13" t="s">
        <v>205</v>
      </c>
      <c r="K68" s="25"/>
      <c r="L68" s="66">
        <f>L69</f>
        <v>1435935.93</v>
      </c>
      <c r="M68" s="26"/>
      <c r="N68" s="26"/>
      <c r="O68" s="26"/>
      <c r="P68" s="37"/>
      <c r="Q68" s="37"/>
      <c r="R68" s="37"/>
      <c r="S68" s="31"/>
      <c r="T68" s="31"/>
      <c r="U68" s="38"/>
      <c r="V68" s="33"/>
      <c r="W68" s="31"/>
      <c r="X68" s="31"/>
      <c r="Y68" s="31"/>
      <c r="Z68" s="31"/>
      <c r="AA68" s="31"/>
      <c r="AB68" s="31"/>
      <c r="AC68" s="31"/>
    </row>
    <row r="69" spans="1:33" ht="94.5">
      <c r="A69" s="12"/>
      <c r="B69" s="16" t="s">
        <v>271</v>
      </c>
      <c r="C69" s="13" t="s">
        <v>251</v>
      </c>
      <c r="D69" s="13" t="s">
        <v>211</v>
      </c>
      <c r="E69" s="13" t="s">
        <v>220</v>
      </c>
      <c r="F69" s="13" t="s">
        <v>220</v>
      </c>
      <c r="G69" s="13" t="s">
        <v>168</v>
      </c>
      <c r="H69" s="13" t="s">
        <v>202</v>
      </c>
      <c r="I69" s="13" t="s">
        <v>188</v>
      </c>
      <c r="J69" s="13" t="s">
        <v>81</v>
      </c>
      <c r="K69" s="25"/>
      <c r="L69" s="66">
        <f t="shared" si="5"/>
        <v>1435935.93</v>
      </c>
      <c r="M69" s="26"/>
      <c r="N69" s="26"/>
      <c r="O69" s="26"/>
      <c r="P69" s="37"/>
      <c r="Q69" s="37"/>
      <c r="R69" s="37"/>
      <c r="S69" s="31"/>
      <c r="T69" s="31"/>
      <c r="U69" s="38"/>
      <c r="V69" s="33">
        <v>7107039</v>
      </c>
      <c r="W69" s="31"/>
      <c r="X69" s="31"/>
      <c r="Y69" s="31"/>
      <c r="Z69" s="31"/>
      <c r="AA69" s="31"/>
      <c r="AB69" s="31"/>
      <c r="AC69" s="31"/>
      <c r="AG69">
        <v>1435935.93</v>
      </c>
    </row>
    <row r="70" spans="1:29" ht="57.75" customHeight="1">
      <c r="A70" s="12">
        <v>21</v>
      </c>
      <c r="B70" s="85" t="s">
        <v>51</v>
      </c>
      <c r="C70" s="80">
        <v>954</v>
      </c>
      <c r="D70" s="80"/>
      <c r="E70" s="80"/>
      <c r="F70" s="13"/>
      <c r="G70" s="80"/>
      <c r="H70" s="80"/>
      <c r="I70" s="80"/>
      <c r="J70" s="80"/>
      <c r="K70" s="82"/>
      <c r="L70" s="66">
        <f>L71+L74</f>
        <v>4966765.44</v>
      </c>
      <c r="M70" s="26"/>
      <c r="N70" s="26"/>
      <c r="O70" s="26"/>
      <c r="P70" s="37"/>
      <c r="Q70" s="37"/>
      <c r="R70" s="37"/>
      <c r="S70" s="31"/>
      <c r="T70" s="31"/>
      <c r="U70" s="38"/>
      <c r="V70" s="33"/>
      <c r="W70" s="31"/>
      <c r="X70" s="31"/>
      <c r="Y70" s="31"/>
      <c r="Z70" s="31"/>
      <c r="AA70" s="31"/>
      <c r="AB70" s="31"/>
      <c r="AC70" s="31"/>
    </row>
    <row r="71" spans="1:29" ht="15.75">
      <c r="A71" s="12"/>
      <c r="B71" s="16" t="s">
        <v>94</v>
      </c>
      <c r="C71" s="13"/>
      <c r="D71" s="13"/>
      <c r="E71" s="13"/>
      <c r="F71" s="13"/>
      <c r="G71" s="13"/>
      <c r="H71" s="13"/>
      <c r="I71" s="13"/>
      <c r="J71" s="13"/>
      <c r="K71" s="25"/>
      <c r="L71" s="66">
        <f>L72+L73</f>
        <v>4882765.44</v>
      </c>
      <c r="M71" s="26"/>
      <c r="N71" s="26"/>
      <c r="O71" s="26"/>
      <c r="P71" s="37"/>
      <c r="Q71" s="37"/>
      <c r="R71" s="37"/>
      <c r="S71" s="31"/>
      <c r="T71" s="31"/>
      <c r="U71" s="38"/>
      <c r="V71" s="33"/>
      <c r="W71" s="31"/>
      <c r="X71" s="31"/>
      <c r="Y71" s="31"/>
      <c r="Z71" s="31"/>
      <c r="AA71" s="31"/>
      <c r="AB71" s="31"/>
      <c r="AC71" s="31"/>
    </row>
    <row r="72" spans="1:33" ht="94.5">
      <c r="A72" s="12"/>
      <c r="B72" s="35" t="s">
        <v>271</v>
      </c>
      <c r="C72" s="13" t="s">
        <v>252</v>
      </c>
      <c r="D72" s="13" t="s">
        <v>211</v>
      </c>
      <c r="E72" s="13" t="s">
        <v>220</v>
      </c>
      <c r="F72" s="13" t="s">
        <v>220</v>
      </c>
      <c r="G72" s="13" t="s">
        <v>168</v>
      </c>
      <c r="H72" s="13" t="s">
        <v>202</v>
      </c>
      <c r="I72" s="13" t="s">
        <v>188</v>
      </c>
      <c r="J72" s="13" t="s">
        <v>81</v>
      </c>
      <c r="K72" s="25"/>
      <c r="L72" s="66">
        <f aca="true" t="shared" si="6" ref="L72:L78">AD72+AE72+AF72+AG72+AH72+AI72+AJ72</f>
        <v>4282765.44</v>
      </c>
      <c r="M72" s="26"/>
      <c r="N72" s="26"/>
      <c r="O72" s="26"/>
      <c r="P72" s="37"/>
      <c r="Q72" s="37"/>
      <c r="R72" s="37"/>
      <c r="S72" s="31"/>
      <c r="T72" s="31"/>
      <c r="U72" s="38"/>
      <c r="V72" s="33">
        <v>21601546</v>
      </c>
      <c r="W72" s="31"/>
      <c r="X72" s="31"/>
      <c r="Y72" s="31"/>
      <c r="Z72" s="31"/>
      <c r="AA72" s="31"/>
      <c r="AB72" s="31"/>
      <c r="AC72" s="31"/>
      <c r="AG72">
        <v>4282765.44</v>
      </c>
    </row>
    <row r="73" spans="1:32" ht="63">
      <c r="A73" s="12"/>
      <c r="B73" s="35" t="s">
        <v>187</v>
      </c>
      <c r="C73" s="13" t="s">
        <v>252</v>
      </c>
      <c r="D73" s="13" t="s">
        <v>211</v>
      </c>
      <c r="E73" s="13" t="s">
        <v>220</v>
      </c>
      <c r="F73" s="13" t="s">
        <v>220</v>
      </c>
      <c r="G73" s="13" t="s">
        <v>168</v>
      </c>
      <c r="H73" s="13" t="s">
        <v>202</v>
      </c>
      <c r="I73" s="13" t="s">
        <v>188</v>
      </c>
      <c r="J73" s="13" t="s">
        <v>229</v>
      </c>
      <c r="K73" s="25"/>
      <c r="L73" s="66">
        <f t="shared" si="6"/>
        <v>600000</v>
      </c>
      <c r="M73" s="26"/>
      <c r="N73" s="26"/>
      <c r="O73" s="26"/>
      <c r="P73" s="37"/>
      <c r="Q73" s="37">
        <v>1781700</v>
      </c>
      <c r="R73" s="37"/>
      <c r="S73" s="31"/>
      <c r="T73" s="31"/>
      <c r="U73" s="38"/>
      <c r="V73" s="33">
        <v>414276</v>
      </c>
      <c r="W73" s="31"/>
      <c r="X73" s="31"/>
      <c r="Y73" s="31"/>
      <c r="Z73" s="31"/>
      <c r="AA73" s="31"/>
      <c r="AB73" s="31"/>
      <c r="AC73" s="31"/>
      <c r="AD73">
        <v>550000</v>
      </c>
      <c r="AF73">
        <v>50000</v>
      </c>
    </row>
    <row r="74" spans="1:30" ht="31.5">
      <c r="A74" s="12"/>
      <c r="B74" s="16" t="s">
        <v>191</v>
      </c>
      <c r="C74" s="13" t="s">
        <v>252</v>
      </c>
      <c r="D74" s="13" t="s">
        <v>218</v>
      </c>
      <c r="E74" s="13" t="s">
        <v>221</v>
      </c>
      <c r="F74" s="13" t="s">
        <v>220</v>
      </c>
      <c r="G74" s="13" t="s">
        <v>168</v>
      </c>
      <c r="H74" s="13" t="s">
        <v>202</v>
      </c>
      <c r="I74" s="13" t="s">
        <v>190</v>
      </c>
      <c r="J74" s="13" t="s">
        <v>229</v>
      </c>
      <c r="K74" s="25"/>
      <c r="L74" s="66">
        <f t="shared" si="6"/>
        <v>84000</v>
      </c>
      <c r="M74" s="26"/>
      <c r="N74" s="26"/>
      <c r="O74" s="26"/>
      <c r="P74" s="37"/>
      <c r="Q74" s="37"/>
      <c r="R74" s="37"/>
      <c r="S74" s="31"/>
      <c r="T74" s="31"/>
      <c r="U74" s="38"/>
      <c r="V74" s="33"/>
      <c r="W74" s="31"/>
      <c r="X74" s="31"/>
      <c r="Y74" s="31">
        <v>84000</v>
      </c>
      <c r="Z74" s="31"/>
      <c r="AA74" s="31"/>
      <c r="AB74" s="31"/>
      <c r="AC74" s="31"/>
      <c r="AD74">
        <v>84000</v>
      </c>
    </row>
    <row r="75" spans="1:29" ht="52.5" customHeight="1">
      <c r="A75" s="12">
        <v>22</v>
      </c>
      <c r="B75" s="85" t="s">
        <v>52</v>
      </c>
      <c r="C75" s="80">
        <v>955</v>
      </c>
      <c r="D75" s="80"/>
      <c r="E75" s="80"/>
      <c r="F75" s="13"/>
      <c r="G75" s="80"/>
      <c r="H75" s="80"/>
      <c r="I75" s="80"/>
      <c r="J75" s="80"/>
      <c r="K75" s="82"/>
      <c r="L75" s="66">
        <f>L76</f>
        <v>1057470.58</v>
      </c>
      <c r="M75" s="26"/>
      <c r="N75" s="26"/>
      <c r="O75" s="26"/>
      <c r="P75" s="37"/>
      <c r="Q75" s="37"/>
      <c r="R75" s="37"/>
      <c r="S75" s="31"/>
      <c r="T75" s="31"/>
      <c r="U75" s="38"/>
      <c r="V75" s="33"/>
      <c r="W75" s="31"/>
      <c r="X75" s="31"/>
      <c r="Y75" s="31"/>
      <c r="Z75" s="31"/>
      <c r="AA75" s="31"/>
      <c r="AB75" s="31"/>
      <c r="AC75" s="31"/>
    </row>
    <row r="76" spans="1:29" ht="15.75">
      <c r="A76" s="12"/>
      <c r="B76" s="16" t="s">
        <v>94</v>
      </c>
      <c r="C76" s="13"/>
      <c r="D76" s="13"/>
      <c r="E76" s="13"/>
      <c r="F76" s="13"/>
      <c r="G76" s="13"/>
      <c r="H76" s="13"/>
      <c r="I76" s="13"/>
      <c r="J76" s="13"/>
      <c r="K76" s="25"/>
      <c r="L76" s="66">
        <f>L77+L78</f>
        <v>1057470.58</v>
      </c>
      <c r="M76" s="26"/>
      <c r="N76" s="26"/>
      <c r="O76" s="26"/>
      <c r="P76" s="37"/>
      <c r="Q76" s="37"/>
      <c r="R76" s="37"/>
      <c r="S76" s="31"/>
      <c r="T76" s="31"/>
      <c r="U76" s="38"/>
      <c r="V76" s="33"/>
      <c r="W76" s="31"/>
      <c r="X76" s="31"/>
      <c r="Y76" s="31"/>
      <c r="Z76" s="31"/>
      <c r="AA76" s="31"/>
      <c r="AB76" s="31"/>
      <c r="AC76" s="31"/>
    </row>
    <row r="77" spans="1:33" ht="94.5">
      <c r="A77" s="12"/>
      <c r="B77" s="16" t="s">
        <v>271</v>
      </c>
      <c r="C77" s="13" t="s">
        <v>253</v>
      </c>
      <c r="D77" s="13" t="s">
        <v>211</v>
      </c>
      <c r="E77" s="13" t="s">
        <v>220</v>
      </c>
      <c r="F77" s="13" t="s">
        <v>220</v>
      </c>
      <c r="G77" s="13" t="s">
        <v>168</v>
      </c>
      <c r="H77" s="13" t="s">
        <v>202</v>
      </c>
      <c r="I77" s="13" t="s">
        <v>188</v>
      </c>
      <c r="J77" s="13" t="s">
        <v>81</v>
      </c>
      <c r="K77" s="25"/>
      <c r="L77" s="66">
        <f t="shared" si="6"/>
        <v>917470.58</v>
      </c>
      <c r="M77" s="26"/>
      <c r="N77" s="26"/>
      <c r="O77" s="26"/>
      <c r="P77" s="37"/>
      <c r="Q77" s="37"/>
      <c r="R77" s="37"/>
      <c r="S77" s="31"/>
      <c r="T77" s="31"/>
      <c r="U77" s="38"/>
      <c r="V77" s="33">
        <v>4499446</v>
      </c>
      <c r="W77" s="31"/>
      <c r="X77" s="31"/>
      <c r="Y77" s="31"/>
      <c r="Z77" s="31"/>
      <c r="AA77" s="31"/>
      <c r="AB77" s="31"/>
      <c r="AC77" s="31"/>
      <c r="AG77">
        <v>917470.58</v>
      </c>
    </row>
    <row r="78" spans="1:30" ht="63">
      <c r="A78" s="12"/>
      <c r="B78" s="16" t="s">
        <v>187</v>
      </c>
      <c r="C78" s="13" t="s">
        <v>253</v>
      </c>
      <c r="D78" s="13" t="s">
        <v>211</v>
      </c>
      <c r="E78" s="13" t="s">
        <v>220</v>
      </c>
      <c r="F78" s="13" t="s">
        <v>220</v>
      </c>
      <c r="G78" s="13" t="s">
        <v>168</v>
      </c>
      <c r="H78" s="13" t="s">
        <v>202</v>
      </c>
      <c r="I78" s="13" t="s">
        <v>188</v>
      </c>
      <c r="J78" s="13" t="s">
        <v>229</v>
      </c>
      <c r="K78" s="25"/>
      <c r="L78" s="66">
        <f t="shared" si="6"/>
        <v>140000</v>
      </c>
      <c r="M78" s="26"/>
      <c r="N78" s="26"/>
      <c r="O78" s="26"/>
      <c r="P78" s="37"/>
      <c r="Q78" s="37">
        <v>70000</v>
      </c>
      <c r="R78" s="37"/>
      <c r="S78" s="31"/>
      <c r="T78" s="31"/>
      <c r="U78" s="38"/>
      <c r="V78" s="33">
        <v>157492</v>
      </c>
      <c r="W78" s="31"/>
      <c r="X78" s="31"/>
      <c r="Y78" s="31"/>
      <c r="Z78" s="31"/>
      <c r="AA78" s="31"/>
      <c r="AB78" s="31"/>
      <c r="AC78" s="31"/>
      <c r="AD78">
        <v>140000</v>
      </c>
    </row>
    <row r="79" spans="1:29" ht="60" customHeight="1">
      <c r="A79" s="12">
        <v>23</v>
      </c>
      <c r="B79" s="85" t="s">
        <v>53</v>
      </c>
      <c r="C79" s="80" t="s">
        <v>254</v>
      </c>
      <c r="D79" s="80"/>
      <c r="E79" s="80"/>
      <c r="F79" s="13"/>
      <c r="G79" s="80"/>
      <c r="H79" s="80"/>
      <c r="I79" s="80"/>
      <c r="J79" s="80"/>
      <c r="K79" s="82"/>
      <c r="L79" s="66">
        <f>L80+L81+L82</f>
        <v>2127303.92</v>
      </c>
      <c r="M79" s="26"/>
      <c r="N79" s="26"/>
      <c r="O79" s="26"/>
      <c r="P79" s="37"/>
      <c r="Q79" s="37"/>
      <c r="R79" s="37"/>
      <c r="S79" s="31"/>
      <c r="T79" s="31"/>
      <c r="U79" s="38"/>
      <c r="V79" s="33"/>
      <c r="W79" s="31"/>
      <c r="X79" s="31"/>
      <c r="Y79" s="31"/>
      <c r="Z79" s="31"/>
      <c r="AA79" s="31"/>
      <c r="AB79" s="31"/>
      <c r="AC79" s="31"/>
    </row>
    <row r="80" spans="1:30" ht="31.5">
      <c r="A80" s="12"/>
      <c r="B80" s="84" t="s">
        <v>183</v>
      </c>
      <c r="C80" s="13" t="s">
        <v>254</v>
      </c>
      <c r="D80" s="13" t="s">
        <v>218</v>
      </c>
      <c r="E80" s="13" t="s">
        <v>207</v>
      </c>
      <c r="F80" s="13" t="s">
        <v>209</v>
      </c>
      <c r="G80" s="13" t="s">
        <v>169</v>
      </c>
      <c r="H80" s="13" t="s">
        <v>202</v>
      </c>
      <c r="I80" s="13" t="s">
        <v>184</v>
      </c>
      <c r="J80" s="14" t="s">
        <v>215</v>
      </c>
      <c r="K80" s="25"/>
      <c r="L80" s="66">
        <v>70000</v>
      </c>
      <c r="M80" s="26"/>
      <c r="N80" s="26"/>
      <c r="O80" s="26"/>
      <c r="P80" s="37"/>
      <c r="Q80" s="37"/>
      <c r="R80" s="37"/>
      <c r="S80" s="31"/>
      <c r="T80" s="31"/>
      <c r="U80" s="38"/>
      <c r="V80" s="33"/>
      <c r="W80" s="31"/>
      <c r="X80" s="31"/>
      <c r="Y80" s="31"/>
      <c r="Z80" s="31"/>
      <c r="AA80" s="31"/>
      <c r="AB80" s="31"/>
      <c r="AC80" s="31"/>
      <c r="AD80">
        <v>70000</v>
      </c>
    </row>
    <row r="81" spans="1:33" ht="94.5">
      <c r="A81" s="12"/>
      <c r="B81" s="16" t="s">
        <v>271</v>
      </c>
      <c r="C81" s="13" t="s">
        <v>254</v>
      </c>
      <c r="D81" s="13" t="s">
        <v>211</v>
      </c>
      <c r="E81" s="13" t="s">
        <v>220</v>
      </c>
      <c r="F81" s="13" t="s">
        <v>220</v>
      </c>
      <c r="G81" s="13" t="s">
        <v>168</v>
      </c>
      <c r="H81" s="13" t="s">
        <v>202</v>
      </c>
      <c r="I81" s="13" t="s">
        <v>188</v>
      </c>
      <c r="J81" s="13" t="s">
        <v>81</v>
      </c>
      <c r="K81" s="25"/>
      <c r="L81" s="66">
        <f aca="true" t="shared" si="7" ref="L81:L86">AD81+AE81+AF81+AG81+AH81+AI81+AJ81</f>
        <v>1957303.92</v>
      </c>
      <c r="M81" s="26"/>
      <c r="N81" s="26"/>
      <c r="O81" s="26"/>
      <c r="P81" s="37"/>
      <c r="Q81" s="37"/>
      <c r="R81" s="37"/>
      <c r="S81" s="31"/>
      <c r="T81" s="31"/>
      <c r="U81" s="38"/>
      <c r="V81" s="33">
        <v>9584030</v>
      </c>
      <c r="W81" s="31"/>
      <c r="X81" s="31"/>
      <c r="Y81" s="31"/>
      <c r="Z81" s="31"/>
      <c r="AA81" s="31"/>
      <c r="AB81" s="31"/>
      <c r="AC81" s="31"/>
      <c r="AG81">
        <v>1957303.92</v>
      </c>
    </row>
    <row r="82" spans="1:30" ht="63">
      <c r="A82" s="12"/>
      <c r="B82" s="35" t="s">
        <v>187</v>
      </c>
      <c r="C82" s="13" t="s">
        <v>254</v>
      </c>
      <c r="D82" s="13" t="s">
        <v>211</v>
      </c>
      <c r="E82" s="13" t="s">
        <v>220</v>
      </c>
      <c r="F82" s="13" t="s">
        <v>220</v>
      </c>
      <c r="G82" s="13" t="s">
        <v>168</v>
      </c>
      <c r="H82" s="13" t="s">
        <v>202</v>
      </c>
      <c r="I82" s="13" t="s">
        <v>188</v>
      </c>
      <c r="J82" s="13" t="s">
        <v>229</v>
      </c>
      <c r="K82" s="25"/>
      <c r="L82" s="66">
        <f t="shared" si="7"/>
        <v>100000</v>
      </c>
      <c r="M82" s="26"/>
      <c r="N82" s="26"/>
      <c r="O82" s="26"/>
      <c r="P82" s="37"/>
      <c r="Q82" s="37">
        <v>630450</v>
      </c>
      <c r="R82" s="37"/>
      <c r="S82" s="31"/>
      <c r="T82" s="31"/>
      <c r="U82" s="38"/>
      <c r="V82" s="33">
        <v>233760</v>
      </c>
      <c r="W82" s="31"/>
      <c r="X82" s="31"/>
      <c r="Y82" s="31"/>
      <c r="Z82" s="31"/>
      <c r="AA82" s="31"/>
      <c r="AB82" s="31"/>
      <c r="AC82" s="31"/>
      <c r="AD82">
        <v>100000</v>
      </c>
    </row>
    <row r="83" spans="1:29" ht="47.25">
      <c r="A83" s="12">
        <v>24</v>
      </c>
      <c r="B83" s="85" t="s">
        <v>54</v>
      </c>
      <c r="C83" s="80">
        <v>957</v>
      </c>
      <c r="D83" s="80"/>
      <c r="E83" s="80"/>
      <c r="F83" s="13"/>
      <c r="G83" s="80"/>
      <c r="H83" s="80"/>
      <c r="I83" s="80"/>
      <c r="J83" s="80"/>
      <c r="K83" s="82"/>
      <c r="L83" s="66">
        <f>L84+L87</f>
        <v>3184068.73</v>
      </c>
      <c r="M83" s="26"/>
      <c r="N83" s="26"/>
      <c r="O83" s="26"/>
      <c r="P83" s="37"/>
      <c r="Q83" s="37"/>
      <c r="R83" s="37"/>
      <c r="S83" s="31"/>
      <c r="T83" s="31"/>
      <c r="U83" s="38"/>
      <c r="V83" s="33"/>
      <c r="W83" s="31"/>
      <c r="X83" s="31"/>
      <c r="Y83" s="31"/>
      <c r="Z83" s="31"/>
      <c r="AA83" s="31"/>
      <c r="AB83" s="31"/>
      <c r="AC83" s="31"/>
    </row>
    <row r="84" spans="1:29" ht="15.75">
      <c r="A84" s="12"/>
      <c r="B84" s="16" t="s">
        <v>94</v>
      </c>
      <c r="C84" s="13"/>
      <c r="D84" s="13"/>
      <c r="E84" s="13"/>
      <c r="F84" s="13"/>
      <c r="G84" s="13"/>
      <c r="H84" s="13"/>
      <c r="I84" s="13"/>
      <c r="J84" s="13"/>
      <c r="K84" s="25"/>
      <c r="L84" s="66">
        <f>L85+L86</f>
        <v>3121068.73</v>
      </c>
      <c r="M84" s="26"/>
      <c r="N84" s="26"/>
      <c r="O84" s="26"/>
      <c r="P84" s="37"/>
      <c r="Q84" s="37"/>
      <c r="R84" s="37"/>
      <c r="S84" s="31"/>
      <c r="T84" s="31"/>
      <c r="U84" s="38"/>
      <c r="V84" s="33"/>
      <c r="W84" s="31"/>
      <c r="X84" s="31"/>
      <c r="Y84" s="31"/>
      <c r="Z84" s="31"/>
      <c r="AA84" s="31"/>
      <c r="AB84" s="31"/>
      <c r="AC84" s="31"/>
    </row>
    <row r="85" spans="1:33" ht="94.5">
      <c r="A85" s="12"/>
      <c r="B85" s="35" t="s">
        <v>271</v>
      </c>
      <c r="C85" s="13" t="s">
        <v>255</v>
      </c>
      <c r="D85" s="13" t="s">
        <v>211</v>
      </c>
      <c r="E85" s="13" t="s">
        <v>220</v>
      </c>
      <c r="F85" s="13" t="s">
        <v>220</v>
      </c>
      <c r="G85" s="13" t="s">
        <v>168</v>
      </c>
      <c r="H85" s="13" t="s">
        <v>202</v>
      </c>
      <c r="I85" s="13" t="s">
        <v>188</v>
      </c>
      <c r="J85" s="13" t="s">
        <v>81</v>
      </c>
      <c r="K85" s="25"/>
      <c r="L85" s="66">
        <f t="shared" si="7"/>
        <v>3061068.73</v>
      </c>
      <c r="M85" s="26"/>
      <c r="N85" s="26"/>
      <c r="O85" s="26"/>
      <c r="P85" s="37"/>
      <c r="Q85" s="37"/>
      <c r="R85" s="37"/>
      <c r="S85" s="31"/>
      <c r="T85" s="31"/>
      <c r="U85" s="38"/>
      <c r="V85" s="33">
        <v>14993005</v>
      </c>
      <c r="W85" s="31"/>
      <c r="X85" s="31"/>
      <c r="Y85" s="31"/>
      <c r="Z85" s="31"/>
      <c r="AA85" s="31"/>
      <c r="AB85" s="31"/>
      <c r="AC85" s="31"/>
      <c r="AG85">
        <v>3061068.73</v>
      </c>
    </row>
    <row r="86" spans="1:30" ht="63">
      <c r="A86" s="12"/>
      <c r="B86" s="16" t="s">
        <v>187</v>
      </c>
      <c r="C86" s="13" t="s">
        <v>255</v>
      </c>
      <c r="D86" s="13" t="s">
        <v>211</v>
      </c>
      <c r="E86" s="13" t="s">
        <v>220</v>
      </c>
      <c r="F86" s="13" t="s">
        <v>220</v>
      </c>
      <c r="G86" s="13" t="s">
        <v>168</v>
      </c>
      <c r="H86" s="13" t="s">
        <v>202</v>
      </c>
      <c r="I86" s="13" t="s">
        <v>188</v>
      </c>
      <c r="J86" s="13" t="s">
        <v>229</v>
      </c>
      <c r="K86" s="25"/>
      <c r="L86" s="66">
        <f t="shared" si="7"/>
        <v>60000</v>
      </c>
      <c r="M86" s="26"/>
      <c r="N86" s="26"/>
      <c r="O86" s="26"/>
      <c r="P86" s="37"/>
      <c r="Q86" s="37">
        <v>581100</v>
      </c>
      <c r="R86" s="37"/>
      <c r="S86" s="31"/>
      <c r="T86" s="31"/>
      <c r="U86" s="38"/>
      <c r="V86" s="33">
        <v>314895</v>
      </c>
      <c r="W86" s="31"/>
      <c r="X86" s="31"/>
      <c r="Y86" s="31"/>
      <c r="Z86" s="31"/>
      <c r="AA86" s="31"/>
      <c r="AB86" s="31"/>
      <c r="AC86" s="31"/>
      <c r="AD86">
        <v>60000</v>
      </c>
    </row>
    <row r="87" spans="1:30" ht="31.5">
      <c r="A87" s="12"/>
      <c r="B87" s="16" t="s">
        <v>191</v>
      </c>
      <c r="C87" s="13" t="s">
        <v>255</v>
      </c>
      <c r="D87" s="13" t="s">
        <v>218</v>
      </c>
      <c r="E87" s="13" t="s">
        <v>221</v>
      </c>
      <c r="F87" s="13" t="s">
        <v>220</v>
      </c>
      <c r="G87" s="13" t="s">
        <v>168</v>
      </c>
      <c r="H87" s="13" t="s">
        <v>202</v>
      </c>
      <c r="I87" s="13" t="s">
        <v>190</v>
      </c>
      <c r="J87" s="13" t="s">
        <v>229</v>
      </c>
      <c r="K87" s="25"/>
      <c r="L87" s="66">
        <f aca="true" t="shared" si="8" ref="L87:L95">AD87+AE87+AF87+AG87+AH87+AI87+AJ87</f>
        <v>63000</v>
      </c>
      <c r="M87" s="26"/>
      <c r="N87" s="26"/>
      <c r="O87" s="26"/>
      <c r="P87" s="37"/>
      <c r="Q87" s="37"/>
      <c r="R87" s="37"/>
      <c r="S87" s="31"/>
      <c r="T87" s="31"/>
      <c r="U87" s="38"/>
      <c r="V87" s="33"/>
      <c r="W87" s="31"/>
      <c r="X87" s="31"/>
      <c r="Y87" s="31">
        <v>63000</v>
      </c>
      <c r="Z87" s="31"/>
      <c r="AA87" s="31"/>
      <c r="AB87" s="31"/>
      <c r="AC87" s="31"/>
      <c r="AD87">
        <v>63000</v>
      </c>
    </row>
    <row r="88" spans="1:29" ht="55.5" customHeight="1">
      <c r="A88" s="12">
        <v>25</v>
      </c>
      <c r="B88" s="85" t="s">
        <v>55</v>
      </c>
      <c r="C88" s="80" t="s">
        <v>256</v>
      </c>
      <c r="D88" s="80"/>
      <c r="E88" s="80"/>
      <c r="F88" s="13"/>
      <c r="G88" s="80"/>
      <c r="H88" s="80"/>
      <c r="I88" s="80"/>
      <c r="J88" s="80"/>
      <c r="K88" s="82"/>
      <c r="L88" s="66">
        <f>L89+L91</f>
        <v>3111155.07</v>
      </c>
      <c r="M88" s="26"/>
      <c r="N88" s="26"/>
      <c r="O88" s="26"/>
      <c r="P88" s="37"/>
      <c r="Q88" s="37"/>
      <c r="R88" s="37"/>
      <c r="S88" s="31"/>
      <c r="T88" s="31"/>
      <c r="U88" s="38"/>
      <c r="V88" s="33"/>
      <c r="W88" s="31"/>
      <c r="X88" s="31"/>
      <c r="Y88" s="31"/>
      <c r="Z88" s="31"/>
      <c r="AA88" s="31"/>
      <c r="AB88" s="31"/>
      <c r="AC88" s="31"/>
    </row>
    <row r="89" spans="1:29" ht="15.75">
      <c r="A89" s="12"/>
      <c r="B89" s="16" t="s">
        <v>94</v>
      </c>
      <c r="C89" s="13"/>
      <c r="D89" s="13"/>
      <c r="E89" s="13"/>
      <c r="F89" s="13"/>
      <c r="G89" s="13"/>
      <c r="H89" s="13"/>
      <c r="I89" s="13"/>
      <c r="J89" s="13"/>
      <c r="K89" s="25"/>
      <c r="L89" s="66">
        <f>L90</f>
        <v>3016655.07</v>
      </c>
      <c r="M89" s="26"/>
      <c r="N89" s="26"/>
      <c r="O89" s="26"/>
      <c r="P89" s="37"/>
      <c r="Q89" s="37"/>
      <c r="R89" s="37"/>
      <c r="S89" s="31"/>
      <c r="T89" s="31"/>
      <c r="U89" s="38"/>
      <c r="V89" s="33"/>
      <c r="W89" s="31"/>
      <c r="X89" s="31"/>
      <c r="Y89" s="31"/>
      <c r="Z89" s="31"/>
      <c r="AA89" s="31"/>
      <c r="AB89" s="31"/>
      <c r="AC89" s="31"/>
    </row>
    <row r="90" spans="1:33" ht="94.5">
      <c r="A90" s="12"/>
      <c r="B90" s="16" t="s">
        <v>271</v>
      </c>
      <c r="C90" s="13" t="s">
        <v>256</v>
      </c>
      <c r="D90" s="13" t="s">
        <v>211</v>
      </c>
      <c r="E90" s="13" t="s">
        <v>220</v>
      </c>
      <c r="F90" s="13" t="s">
        <v>220</v>
      </c>
      <c r="G90" s="13" t="s">
        <v>168</v>
      </c>
      <c r="H90" s="13" t="s">
        <v>202</v>
      </c>
      <c r="I90" s="13" t="s">
        <v>188</v>
      </c>
      <c r="J90" s="13" t="s">
        <v>81</v>
      </c>
      <c r="K90" s="25"/>
      <c r="L90" s="66">
        <f t="shared" si="8"/>
        <v>3016655.07</v>
      </c>
      <c r="M90" s="26"/>
      <c r="N90" s="26"/>
      <c r="O90" s="26"/>
      <c r="P90" s="37"/>
      <c r="Q90" s="37"/>
      <c r="R90" s="37"/>
      <c r="S90" s="31"/>
      <c r="T90" s="31"/>
      <c r="U90" s="38"/>
      <c r="V90" s="33">
        <v>15317478</v>
      </c>
      <c r="W90" s="31"/>
      <c r="X90" s="31"/>
      <c r="Y90" s="31"/>
      <c r="Z90" s="31"/>
      <c r="AA90" s="31"/>
      <c r="AB90" s="31"/>
      <c r="AC90" s="31"/>
      <c r="AG90">
        <v>3016655.07</v>
      </c>
    </row>
    <row r="91" spans="1:29" ht="31.5">
      <c r="A91" s="12"/>
      <c r="B91" s="35" t="s">
        <v>191</v>
      </c>
      <c r="C91" s="13" t="s">
        <v>256</v>
      </c>
      <c r="D91" s="14" t="s">
        <v>218</v>
      </c>
      <c r="E91" s="14" t="s">
        <v>221</v>
      </c>
      <c r="F91" s="13" t="s">
        <v>220</v>
      </c>
      <c r="G91" s="14" t="s">
        <v>168</v>
      </c>
      <c r="H91" s="14" t="s">
        <v>202</v>
      </c>
      <c r="I91" s="14" t="s">
        <v>190</v>
      </c>
      <c r="J91" s="13" t="s">
        <v>229</v>
      </c>
      <c r="K91" s="25"/>
      <c r="L91" s="66">
        <v>94500</v>
      </c>
      <c r="M91" s="26"/>
      <c r="N91" s="26"/>
      <c r="O91" s="26"/>
      <c r="P91" s="37"/>
      <c r="Q91" s="37"/>
      <c r="R91" s="37"/>
      <c r="S91" s="31"/>
      <c r="T91" s="31"/>
      <c r="U91" s="38"/>
      <c r="V91" s="33"/>
      <c r="W91" s="31"/>
      <c r="X91" s="31"/>
      <c r="Y91" s="31">
        <v>94500</v>
      </c>
      <c r="Z91" s="31"/>
      <c r="AA91" s="31"/>
      <c r="AB91" s="31"/>
      <c r="AC91" s="31"/>
    </row>
    <row r="92" spans="1:29" ht="47.25">
      <c r="A92" s="12">
        <v>26</v>
      </c>
      <c r="B92" s="85" t="s">
        <v>56</v>
      </c>
      <c r="C92" s="80">
        <v>959</v>
      </c>
      <c r="D92" s="80"/>
      <c r="E92" s="80"/>
      <c r="F92" s="13"/>
      <c r="G92" s="80"/>
      <c r="H92" s="80"/>
      <c r="I92" s="80"/>
      <c r="J92" s="80"/>
      <c r="K92" s="82"/>
      <c r="L92" s="66">
        <f>L93+L95</f>
        <v>1903783.06</v>
      </c>
      <c r="M92" s="26"/>
      <c r="N92" s="26"/>
      <c r="O92" s="26"/>
      <c r="P92" s="37"/>
      <c r="Q92" s="37"/>
      <c r="R92" s="37"/>
      <c r="S92" s="31"/>
      <c r="T92" s="31"/>
      <c r="U92" s="38"/>
      <c r="V92" s="33"/>
      <c r="W92" s="31"/>
      <c r="X92" s="31"/>
      <c r="Y92" s="31"/>
      <c r="Z92" s="31"/>
      <c r="AA92" s="31"/>
      <c r="AB92" s="31"/>
      <c r="AC92" s="31"/>
    </row>
    <row r="93" spans="1:29" ht="15.75">
      <c r="A93" s="12"/>
      <c r="B93" s="17" t="s">
        <v>94</v>
      </c>
      <c r="C93" s="13"/>
      <c r="D93" s="13"/>
      <c r="E93" s="13"/>
      <c r="F93" s="13"/>
      <c r="G93" s="13"/>
      <c r="H93" s="13"/>
      <c r="I93" s="13"/>
      <c r="J93" s="13"/>
      <c r="K93" s="25"/>
      <c r="L93" s="66">
        <f>L94</f>
        <v>1840783.06</v>
      </c>
      <c r="M93" s="26"/>
      <c r="N93" s="26"/>
      <c r="O93" s="26"/>
      <c r="P93" s="37"/>
      <c r="Q93" s="37"/>
      <c r="R93" s="37"/>
      <c r="S93" s="31"/>
      <c r="T93" s="31"/>
      <c r="U93" s="38"/>
      <c r="V93" s="33"/>
      <c r="W93" s="31"/>
      <c r="X93" s="31"/>
      <c r="Y93" s="31"/>
      <c r="Z93" s="31"/>
      <c r="AA93" s="31"/>
      <c r="AB93" s="31"/>
      <c r="AC93" s="31"/>
    </row>
    <row r="94" spans="1:33" ht="94.5">
      <c r="A94" s="12"/>
      <c r="B94" s="16" t="s">
        <v>271</v>
      </c>
      <c r="C94" s="13" t="s">
        <v>257</v>
      </c>
      <c r="D94" s="13" t="s">
        <v>211</v>
      </c>
      <c r="E94" s="13" t="s">
        <v>220</v>
      </c>
      <c r="F94" s="13" t="s">
        <v>220</v>
      </c>
      <c r="G94" s="13" t="s">
        <v>168</v>
      </c>
      <c r="H94" s="13" t="s">
        <v>202</v>
      </c>
      <c r="I94" s="13" t="s">
        <v>188</v>
      </c>
      <c r="J94" s="13" t="s">
        <v>81</v>
      </c>
      <c r="K94" s="25"/>
      <c r="L94" s="66">
        <f t="shared" si="8"/>
        <v>1840783.06</v>
      </c>
      <c r="M94" s="26"/>
      <c r="N94" s="26"/>
      <c r="O94" s="26"/>
      <c r="P94" s="37"/>
      <c r="Q94" s="37"/>
      <c r="R94" s="37"/>
      <c r="S94" s="31"/>
      <c r="T94" s="31"/>
      <c r="U94" s="38"/>
      <c r="V94" s="33">
        <v>9107940</v>
      </c>
      <c r="W94" s="31"/>
      <c r="X94" s="31"/>
      <c r="Y94" s="31"/>
      <c r="Z94" s="31"/>
      <c r="AA94" s="31"/>
      <c r="AB94" s="31"/>
      <c r="AC94" s="31"/>
      <c r="AG94">
        <v>1840783.06</v>
      </c>
    </row>
    <row r="95" spans="1:30" ht="31.5">
      <c r="A95" s="12"/>
      <c r="B95" s="12" t="s">
        <v>191</v>
      </c>
      <c r="C95" s="13" t="s">
        <v>257</v>
      </c>
      <c r="D95" s="14" t="s">
        <v>218</v>
      </c>
      <c r="E95" s="14" t="s">
        <v>221</v>
      </c>
      <c r="F95" s="13" t="s">
        <v>220</v>
      </c>
      <c r="G95" s="14" t="s">
        <v>168</v>
      </c>
      <c r="H95" s="14" t="s">
        <v>202</v>
      </c>
      <c r="I95" s="14" t="s">
        <v>190</v>
      </c>
      <c r="J95" s="13" t="s">
        <v>229</v>
      </c>
      <c r="K95" s="25"/>
      <c r="L95" s="66">
        <f t="shared" si="8"/>
        <v>63000</v>
      </c>
      <c r="M95" s="26"/>
      <c r="N95" s="26"/>
      <c r="O95" s="26"/>
      <c r="P95" s="37"/>
      <c r="Q95" s="37"/>
      <c r="R95" s="37"/>
      <c r="S95" s="31"/>
      <c r="T95" s="31"/>
      <c r="U95" s="38"/>
      <c r="V95" s="33"/>
      <c r="W95" s="31"/>
      <c r="X95" s="31"/>
      <c r="Y95" s="31">
        <v>63000</v>
      </c>
      <c r="Z95" s="31"/>
      <c r="AA95" s="31"/>
      <c r="AB95" s="31"/>
      <c r="AC95" s="31"/>
      <c r="AD95">
        <v>63000</v>
      </c>
    </row>
    <row r="96" spans="1:29" ht="45" customHeight="1">
      <c r="A96" s="12">
        <v>27</v>
      </c>
      <c r="B96" s="85" t="s">
        <v>57</v>
      </c>
      <c r="C96" s="80">
        <v>960</v>
      </c>
      <c r="D96" s="80"/>
      <c r="E96" s="80"/>
      <c r="F96" s="13"/>
      <c r="G96" s="80"/>
      <c r="H96" s="80"/>
      <c r="I96" s="80"/>
      <c r="J96" s="80"/>
      <c r="K96" s="82"/>
      <c r="L96" s="66">
        <f>L97+L99</f>
        <v>3864991.1</v>
      </c>
      <c r="M96" s="26"/>
      <c r="N96" s="26"/>
      <c r="O96" s="26"/>
      <c r="P96" s="37"/>
      <c r="Q96" s="37"/>
      <c r="R96" s="37"/>
      <c r="S96" s="31"/>
      <c r="T96" s="31"/>
      <c r="U96" s="38"/>
      <c r="V96" s="33"/>
      <c r="W96" s="31"/>
      <c r="X96" s="31"/>
      <c r="Y96" s="31"/>
      <c r="Z96" s="31"/>
      <c r="AA96" s="31"/>
      <c r="AB96" s="31"/>
      <c r="AC96" s="31"/>
    </row>
    <row r="97" spans="1:29" ht="15.75">
      <c r="A97" s="12"/>
      <c r="B97" s="16" t="s">
        <v>94</v>
      </c>
      <c r="C97" s="13"/>
      <c r="D97" s="13"/>
      <c r="E97" s="13"/>
      <c r="F97" s="13"/>
      <c r="G97" s="13"/>
      <c r="H97" s="13"/>
      <c r="I97" s="13"/>
      <c r="J97" s="13"/>
      <c r="K97" s="25"/>
      <c r="L97" s="66">
        <f>L98</f>
        <v>3770491.1</v>
      </c>
      <c r="M97" s="26"/>
      <c r="N97" s="26"/>
      <c r="O97" s="26"/>
      <c r="P97" s="37"/>
      <c r="Q97" s="37"/>
      <c r="R97" s="37"/>
      <c r="S97" s="31"/>
      <c r="T97" s="31"/>
      <c r="U97" s="38"/>
      <c r="V97" s="33"/>
      <c r="W97" s="31"/>
      <c r="X97" s="31"/>
      <c r="Y97" s="31"/>
      <c r="Z97" s="31"/>
      <c r="AA97" s="31"/>
      <c r="AB97" s="31"/>
      <c r="AC97" s="31"/>
    </row>
    <row r="98" spans="1:33" ht="94.5">
      <c r="A98" s="12"/>
      <c r="B98" s="16" t="s">
        <v>271</v>
      </c>
      <c r="C98" s="13" t="s">
        <v>258</v>
      </c>
      <c r="D98" s="13" t="s">
        <v>211</v>
      </c>
      <c r="E98" s="13" t="s">
        <v>220</v>
      </c>
      <c r="F98" s="13" t="s">
        <v>220</v>
      </c>
      <c r="G98" s="13" t="s">
        <v>168</v>
      </c>
      <c r="H98" s="13" t="s">
        <v>202</v>
      </c>
      <c r="I98" s="13" t="s">
        <v>188</v>
      </c>
      <c r="J98" s="13" t="s">
        <v>81</v>
      </c>
      <c r="K98" s="25"/>
      <c r="L98" s="66">
        <f aca="true" t="shared" si="9" ref="L98:L108">AD98+AE98+AF98+AG98+AH98+AI98+AJ98</f>
        <v>3770491.1</v>
      </c>
      <c r="M98" s="26"/>
      <c r="N98" s="26"/>
      <c r="O98" s="26"/>
      <c r="P98" s="37"/>
      <c r="Q98" s="37"/>
      <c r="R98" s="37"/>
      <c r="S98" s="31"/>
      <c r="T98" s="31"/>
      <c r="U98" s="38"/>
      <c r="V98" s="33">
        <v>19133844</v>
      </c>
      <c r="W98" s="31"/>
      <c r="X98" s="31"/>
      <c r="Y98" s="31"/>
      <c r="Z98" s="31"/>
      <c r="AA98" s="31"/>
      <c r="AB98" s="31"/>
      <c r="AC98" s="31"/>
      <c r="AG98">
        <v>3770491.1</v>
      </c>
    </row>
    <row r="99" spans="1:30" ht="31.5">
      <c r="A99" s="12"/>
      <c r="B99" s="35" t="s">
        <v>191</v>
      </c>
      <c r="C99" s="13" t="s">
        <v>258</v>
      </c>
      <c r="D99" s="13" t="s">
        <v>218</v>
      </c>
      <c r="E99" s="13" t="s">
        <v>221</v>
      </c>
      <c r="F99" s="13" t="s">
        <v>220</v>
      </c>
      <c r="G99" s="13" t="s">
        <v>168</v>
      </c>
      <c r="H99" s="13" t="s">
        <v>202</v>
      </c>
      <c r="I99" s="13" t="s">
        <v>190</v>
      </c>
      <c r="J99" s="13" t="s">
        <v>229</v>
      </c>
      <c r="K99" s="25"/>
      <c r="L99" s="66">
        <f t="shared" si="9"/>
        <v>94500</v>
      </c>
      <c r="M99" s="26"/>
      <c r="N99" s="26"/>
      <c r="O99" s="26"/>
      <c r="P99" s="37"/>
      <c r="Q99" s="37"/>
      <c r="R99" s="37"/>
      <c r="S99" s="31"/>
      <c r="T99" s="31"/>
      <c r="U99" s="38"/>
      <c r="V99" s="33"/>
      <c r="W99" s="31"/>
      <c r="X99" s="31"/>
      <c r="Y99" s="31">
        <v>94500</v>
      </c>
      <c r="Z99" s="31"/>
      <c r="AA99" s="31"/>
      <c r="AB99" s="31"/>
      <c r="AC99" s="31"/>
      <c r="AD99">
        <v>94500</v>
      </c>
    </row>
    <row r="100" spans="1:29" ht="68.25" customHeight="1">
      <c r="A100" s="12">
        <v>28</v>
      </c>
      <c r="B100" s="85" t="s">
        <v>58</v>
      </c>
      <c r="C100" s="80">
        <v>961</v>
      </c>
      <c r="D100" s="80"/>
      <c r="E100" s="80"/>
      <c r="F100" s="13"/>
      <c r="G100" s="80"/>
      <c r="H100" s="80"/>
      <c r="I100" s="80"/>
      <c r="J100" s="80"/>
      <c r="K100" s="82"/>
      <c r="L100" s="66">
        <f>L101</f>
        <v>4025412.99</v>
      </c>
      <c r="M100" s="26"/>
      <c r="N100" s="26"/>
      <c r="O100" s="26"/>
      <c r="P100" s="37"/>
      <c r="Q100" s="37"/>
      <c r="R100" s="37"/>
      <c r="S100" s="31"/>
      <c r="T100" s="31"/>
      <c r="U100" s="38"/>
      <c r="V100" s="33"/>
      <c r="W100" s="31"/>
      <c r="X100" s="31"/>
      <c r="Y100" s="31"/>
      <c r="Z100" s="31"/>
      <c r="AA100" s="31"/>
      <c r="AB100" s="31"/>
      <c r="AC100" s="31"/>
    </row>
    <row r="101" spans="1:29" ht="15.75">
      <c r="A101" s="12"/>
      <c r="B101" s="16" t="s">
        <v>94</v>
      </c>
      <c r="C101" s="13"/>
      <c r="D101" s="13"/>
      <c r="E101" s="13"/>
      <c r="F101" s="13"/>
      <c r="G101" s="13"/>
      <c r="H101" s="13"/>
      <c r="I101" s="13"/>
      <c r="J101" s="13"/>
      <c r="K101" s="25"/>
      <c r="L101" s="66">
        <f>L102+L103+L106</f>
        <v>4025412.99</v>
      </c>
      <c r="M101" s="26"/>
      <c r="N101" s="26"/>
      <c r="O101" s="26"/>
      <c r="P101" s="37"/>
      <c r="Q101" s="37"/>
      <c r="R101" s="37"/>
      <c r="S101" s="31"/>
      <c r="T101" s="31"/>
      <c r="U101" s="38"/>
      <c r="V101" s="33"/>
      <c r="W101" s="31"/>
      <c r="X101" s="31"/>
      <c r="Y101" s="31"/>
      <c r="Z101" s="31"/>
      <c r="AA101" s="31"/>
      <c r="AB101" s="31"/>
      <c r="AC101" s="31"/>
    </row>
    <row r="102" spans="1:30" ht="47.25">
      <c r="A102" s="12"/>
      <c r="B102" s="16" t="s">
        <v>185</v>
      </c>
      <c r="C102" s="13" t="s">
        <v>259</v>
      </c>
      <c r="D102" s="13" t="s">
        <v>207</v>
      </c>
      <c r="E102" s="13" t="s">
        <v>202</v>
      </c>
      <c r="F102" s="13" t="s">
        <v>211</v>
      </c>
      <c r="G102" s="13" t="s">
        <v>169</v>
      </c>
      <c r="H102" s="13" t="s">
        <v>202</v>
      </c>
      <c r="I102" s="13" t="s">
        <v>177</v>
      </c>
      <c r="J102" s="13" t="s">
        <v>229</v>
      </c>
      <c r="K102" s="25"/>
      <c r="L102" s="66">
        <f t="shared" si="9"/>
        <v>48468</v>
      </c>
      <c r="M102" s="26"/>
      <c r="N102" s="26"/>
      <c r="O102" s="26"/>
      <c r="P102" s="37"/>
      <c r="Q102" s="37"/>
      <c r="R102" s="37"/>
      <c r="S102" s="31"/>
      <c r="T102" s="31"/>
      <c r="U102" s="38"/>
      <c r="V102" s="33"/>
      <c r="W102" s="31"/>
      <c r="X102" s="31"/>
      <c r="Y102" s="31"/>
      <c r="Z102" s="31"/>
      <c r="AA102" s="31"/>
      <c r="AB102" s="31"/>
      <c r="AC102" s="31"/>
      <c r="AD102">
        <v>48468</v>
      </c>
    </row>
    <row r="103" spans="1:29" ht="15.75">
      <c r="A103" s="12"/>
      <c r="B103" s="16" t="s">
        <v>44</v>
      </c>
      <c r="C103" s="13" t="s">
        <v>259</v>
      </c>
      <c r="D103" s="13" t="s">
        <v>211</v>
      </c>
      <c r="E103" s="13" t="s">
        <v>220</v>
      </c>
      <c r="F103" s="13"/>
      <c r="G103" s="13"/>
      <c r="H103" s="13"/>
      <c r="I103" s="13" t="s">
        <v>204</v>
      </c>
      <c r="J103" s="13" t="s">
        <v>205</v>
      </c>
      <c r="K103" s="25"/>
      <c r="L103" s="66">
        <f>L104+L105</f>
        <v>3887694.99</v>
      </c>
      <c r="M103" s="26"/>
      <c r="N103" s="26"/>
      <c r="O103" s="26"/>
      <c r="P103" s="37"/>
      <c r="Q103" s="37"/>
      <c r="R103" s="37"/>
      <c r="S103" s="31"/>
      <c r="T103" s="31"/>
      <c r="U103" s="38"/>
      <c r="V103" s="33"/>
      <c r="W103" s="31"/>
      <c r="X103" s="31"/>
      <c r="Y103" s="31"/>
      <c r="Z103" s="31"/>
      <c r="AA103" s="31"/>
      <c r="AB103" s="31"/>
      <c r="AC103" s="31"/>
    </row>
    <row r="104" spans="1:33" ht="94.5">
      <c r="A104" s="12"/>
      <c r="B104" s="16" t="s">
        <v>271</v>
      </c>
      <c r="C104" s="13" t="s">
        <v>259</v>
      </c>
      <c r="D104" s="13" t="s">
        <v>211</v>
      </c>
      <c r="E104" s="13" t="s">
        <v>220</v>
      </c>
      <c r="F104" s="13" t="s">
        <v>220</v>
      </c>
      <c r="G104" s="13" t="s">
        <v>168</v>
      </c>
      <c r="H104" s="13" t="s">
        <v>202</v>
      </c>
      <c r="I104" s="13" t="s">
        <v>188</v>
      </c>
      <c r="J104" s="13" t="s">
        <v>81</v>
      </c>
      <c r="K104" s="25"/>
      <c r="L104" s="66">
        <f t="shared" si="9"/>
        <v>3857694.99</v>
      </c>
      <c r="M104" s="26"/>
      <c r="N104" s="26"/>
      <c r="O104" s="26"/>
      <c r="P104" s="37"/>
      <c r="Q104" s="37"/>
      <c r="R104" s="37"/>
      <c r="S104" s="31"/>
      <c r="T104" s="31"/>
      <c r="U104" s="38"/>
      <c r="V104" s="33">
        <v>19512544</v>
      </c>
      <c r="W104" s="31"/>
      <c r="X104" s="31"/>
      <c r="Y104" s="31"/>
      <c r="Z104" s="31"/>
      <c r="AA104" s="31"/>
      <c r="AB104" s="31"/>
      <c r="AC104" s="31"/>
      <c r="AG104">
        <v>3857694.99</v>
      </c>
    </row>
    <row r="105" spans="1:32" ht="63">
      <c r="A105" s="12"/>
      <c r="B105" s="16" t="s">
        <v>187</v>
      </c>
      <c r="C105" s="13" t="s">
        <v>259</v>
      </c>
      <c r="D105" s="13" t="s">
        <v>211</v>
      </c>
      <c r="E105" s="13" t="s">
        <v>220</v>
      </c>
      <c r="F105" s="13" t="s">
        <v>220</v>
      </c>
      <c r="G105" s="13" t="s">
        <v>168</v>
      </c>
      <c r="H105" s="13" t="s">
        <v>202</v>
      </c>
      <c r="I105" s="13" t="s">
        <v>188</v>
      </c>
      <c r="J105" s="13" t="s">
        <v>229</v>
      </c>
      <c r="K105" s="25"/>
      <c r="L105" s="66">
        <f t="shared" si="9"/>
        <v>30000</v>
      </c>
      <c r="M105" s="26"/>
      <c r="N105" s="26"/>
      <c r="O105" s="26"/>
      <c r="P105" s="37"/>
      <c r="Q105" s="37">
        <v>600000</v>
      </c>
      <c r="R105" s="37"/>
      <c r="S105" s="31"/>
      <c r="T105" s="31"/>
      <c r="U105" s="38"/>
      <c r="V105" s="33">
        <v>382688</v>
      </c>
      <c r="W105" s="31"/>
      <c r="X105" s="31"/>
      <c r="Y105" s="31"/>
      <c r="Z105" s="31"/>
      <c r="AA105" s="31"/>
      <c r="AB105" s="31"/>
      <c r="AC105" s="31"/>
      <c r="AF105">
        <v>30000</v>
      </c>
    </row>
    <row r="106" spans="1:30" ht="31.5">
      <c r="A106" s="12"/>
      <c r="B106" s="35" t="s">
        <v>191</v>
      </c>
      <c r="C106" s="13" t="s">
        <v>259</v>
      </c>
      <c r="D106" s="14" t="s">
        <v>218</v>
      </c>
      <c r="E106" s="14" t="s">
        <v>221</v>
      </c>
      <c r="F106" s="13" t="s">
        <v>220</v>
      </c>
      <c r="G106" s="14" t="s">
        <v>168</v>
      </c>
      <c r="H106" s="14" t="s">
        <v>202</v>
      </c>
      <c r="I106" s="14" t="s">
        <v>190</v>
      </c>
      <c r="J106" s="13" t="s">
        <v>229</v>
      </c>
      <c r="K106" s="25"/>
      <c r="L106" s="66">
        <f t="shared" si="9"/>
        <v>89250</v>
      </c>
      <c r="M106" s="26"/>
      <c r="N106" s="26"/>
      <c r="O106" s="26"/>
      <c r="P106" s="37"/>
      <c r="Q106" s="37"/>
      <c r="R106" s="37"/>
      <c r="S106" s="31"/>
      <c r="T106" s="31"/>
      <c r="U106" s="38"/>
      <c r="V106" s="33"/>
      <c r="W106" s="31"/>
      <c r="X106" s="31"/>
      <c r="Y106" s="31">
        <v>89250</v>
      </c>
      <c r="Z106" s="31"/>
      <c r="AA106" s="31"/>
      <c r="AB106" s="31"/>
      <c r="AC106" s="31"/>
      <c r="AD106">
        <v>89250</v>
      </c>
    </row>
    <row r="107" spans="1:29" ht="63">
      <c r="A107" s="12">
        <v>33</v>
      </c>
      <c r="B107" s="85" t="s">
        <v>59</v>
      </c>
      <c r="C107" s="13">
        <v>967</v>
      </c>
      <c r="D107" s="13"/>
      <c r="E107" s="13"/>
      <c r="F107" s="13"/>
      <c r="G107" s="13"/>
      <c r="H107" s="13"/>
      <c r="I107" s="13"/>
      <c r="J107" s="13"/>
      <c r="K107" s="82"/>
      <c r="L107" s="66">
        <f>L108</f>
        <v>100000</v>
      </c>
      <c r="M107" s="26"/>
      <c r="N107" s="26"/>
      <c r="O107" s="26"/>
      <c r="P107" s="37"/>
      <c r="Q107" s="37"/>
      <c r="R107" s="37"/>
      <c r="S107" s="31"/>
      <c r="T107" s="31"/>
      <c r="U107" s="38"/>
      <c r="V107" s="33"/>
      <c r="W107" s="31"/>
      <c r="X107" s="31"/>
      <c r="Y107" s="31"/>
      <c r="Z107" s="31"/>
      <c r="AA107" s="31"/>
      <c r="AB107" s="31"/>
      <c r="AC107" s="31"/>
    </row>
    <row r="108" spans="1:32" ht="78.75">
      <c r="A108" s="12"/>
      <c r="B108" s="16" t="s">
        <v>85</v>
      </c>
      <c r="C108" s="13" t="s">
        <v>260</v>
      </c>
      <c r="D108" s="13" t="s">
        <v>211</v>
      </c>
      <c r="E108" s="13" t="s">
        <v>203</v>
      </c>
      <c r="F108" s="13" t="s">
        <v>220</v>
      </c>
      <c r="G108" s="13" t="s">
        <v>176</v>
      </c>
      <c r="H108" s="13" t="s">
        <v>202</v>
      </c>
      <c r="I108" s="13" t="s">
        <v>177</v>
      </c>
      <c r="J108" s="13" t="s">
        <v>229</v>
      </c>
      <c r="K108" s="25"/>
      <c r="L108" s="66">
        <f t="shared" si="9"/>
        <v>100000</v>
      </c>
      <c r="M108" s="26"/>
      <c r="N108" s="26"/>
      <c r="O108" s="26"/>
      <c r="P108" s="37"/>
      <c r="Q108" s="37">
        <v>412500</v>
      </c>
      <c r="R108" s="37"/>
      <c r="S108" s="31"/>
      <c r="T108" s="31"/>
      <c r="U108" s="38"/>
      <c r="V108" s="33"/>
      <c r="W108" s="31"/>
      <c r="X108" s="31"/>
      <c r="Y108" s="31"/>
      <c r="Z108" s="31"/>
      <c r="AA108" s="31"/>
      <c r="AB108" s="31"/>
      <c r="AC108" s="31"/>
      <c r="AD108">
        <v>0</v>
      </c>
      <c r="AF108">
        <v>100000</v>
      </c>
    </row>
    <row r="109" spans="1:29" ht="63">
      <c r="A109" s="12">
        <v>34</v>
      </c>
      <c r="B109" s="85" t="s">
        <v>60</v>
      </c>
      <c r="C109" s="13">
        <v>968</v>
      </c>
      <c r="D109" s="13"/>
      <c r="E109" s="13"/>
      <c r="F109" s="13"/>
      <c r="G109" s="13"/>
      <c r="H109" s="13"/>
      <c r="I109" s="13"/>
      <c r="J109" s="13"/>
      <c r="K109" s="82"/>
      <c r="L109" s="66">
        <f>L110</f>
        <v>300000</v>
      </c>
      <c r="M109" s="26"/>
      <c r="N109" s="26"/>
      <c r="O109" s="26"/>
      <c r="P109" s="37"/>
      <c r="Q109" s="37"/>
      <c r="R109" s="37"/>
      <c r="S109" s="31"/>
      <c r="T109" s="31"/>
      <c r="U109" s="38"/>
      <c r="V109" s="33"/>
      <c r="W109" s="31"/>
      <c r="X109" s="31"/>
      <c r="Y109" s="31"/>
      <c r="Z109" s="31"/>
      <c r="AA109" s="31"/>
      <c r="AB109" s="31"/>
      <c r="AC109" s="31"/>
    </row>
    <row r="110" spans="1:30" ht="78.75">
      <c r="A110" s="12"/>
      <c r="B110" s="16" t="s">
        <v>85</v>
      </c>
      <c r="C110" s="13" t="s">
        <v>261</v>
      </c>
      <c r="D110" s="13" t="s">
        <v>211</v>
      </c>
      <c r="E110" s="13" t="s">
        <v>203</v>
      </c>
      <c r="F110" s="13" t="s">
        <v>220</v>
      </c>
      <c r="G110" s="13" t="s">
        <v>176</v>
      </c>
      <c r="H110" s="13" t="s">
        <v>202</v>
      </c>
      <c r="I110" s="13" t="s">
        <v>188</v>
      </c>
      <c r="J110" s="13" t="s">
        <v>229</v>
      </c>
      <c r="K110" s="25"/>
      <c r="L110" s="66">
        <f>AD110+AE110+AF110+AG110+AH110+AI110+AJ110</f>
        <v>300000</v>
      </c>
      <c r="M110" s="26"/>
      <c r="N110" s="26"/>
      <c r="O110" s="26"/>
      <c r="P110" s="37"/>
      <c r="Q110" s="37">
        <v>312500</v>
      </c>
      <c r="R110" s="37"/>
      <c r="S110" s="31"/>
      <c r="T110" s="31"/>
      <c r="U110" s="38"/>
      <c r="V110" s="33"/>
      <c r="W110" s="31"/>
      <c r="X110" s="31"/>
      <c r="Y110" s="31"/>
      <c r="Z110" s="31"/>
      <c r="AA110" s="31"/>
      <c r="AB110" s="31"/>
      <c r="AC110" s="31"/>
      <c r="AD110">
        <v>300000</v>
      </c>
    </row>
    <row r="111" spans="1:33" ht="12.75" customHeight="1">
      <c r="A111" s="90"/>
      <c r="B111" s="12" t="s">
        <v>61</v>
      </c>
      <c r="C111" s="80"/>
      <c r="D111" s="80"/>
      <c r="E111" s="80"/>
      <c r="F111" s="13"/>
      <c r="G111" s="80"/>
      <c r="H111" s="80"/>
      <c r="I111" s="80"/>
      <c r="J111" s="80"/>
      <c r="K111" s="82"/>
      <c r="L111" s="66">
        <v>68307516.07</v>
      </c>
      <c r="M111" s="26">
        <f aca="true" t="shared" si="10" ref="M111:AG111">SUM(M11:M110)</f>
        <v>7164200.5</v>
      </c>
      <c r="N111" s="26">
        <f t="shared" si="10"/>
        <v>9500</v>
      </c>
      <c r="O111" s="26">
        <f t="shared" si="10"/>
        <v>684600</v>
      </c>
      <c r="P111" s="29">
        <f t="shared" si="10"/>
        <v>0</v>
      </c>
      <c r="Q111" s="29">
        <f t="shared" si="10"/>
        <v>6998832.55</v>
      </c>
      <c r="R111" s="29">
        <f t="shared" si="10"/>
        <v>0</v>
      </c>
      <c r="S111" s="26">
        <f t="shared" si="10"/>
        <v>0</v>
      </c>
      <c r="T111" s="26">
        <f t="shared" si="10"/>
        <v>10174000</v>
      </c>
      <c r="U111" s="26">
        <f t="shared" si="10"/>
        <v>207390</v>
      </c>
      <c r="V111" s="26">
        <f t="shared" si="10"/>
        <v>177059813</v>
      </c>
      <c r="W111" s="26">
        <f t="shared" si="10"/>
        <v>0</v>
      </c>
      <c r="X111" s="26">
        <f t="shared" si="10"/>
        <v>1898700</v>
      </c>
      <c r="Y111" s="26">
        <f t="shared" si="10"/>
        <v>661500</v>
      </c>
      <c r="Z111" s="26">
        <f t="shared" si="10"/>
        <v>0</v>
      </c>
      <c r="AA111" s="26">
        <f t="shared" si="10"/>
        <v>0</v>
      </c>
      <c r="AB111" s="26">
        <f t="shared" si="10"/>
        <v>0</v>
      </c>
      <c r="AC111" s="26">
        <f t="shared" si="10"/>
        <v>0</v>
      </c>
      <c r="AD111" s="65">
        <f t="shared" si="10"/>
        <v>32869703.049999997</v>
      </c>
      <c r="AE111" s="65">
        <f t="shared" si="10"/>
        <v>100000</v>
      </c>
      <c r="AF111" s="65">
        <f t="shared" si="10"/>
        <v>180000</v>
      </c>
      <c r="AG111" s="65">
        <f t="shared" si="10"/>
        <v>34923702.72</v>
      </c>
    </row>
    <row r="112" spans="1:12" ht="15.75" hidden="1">
      <c r="A112" s="3"/>
      <c r="B112" s="3"/>
      <c r="C112" s="4"/>
      <c r="D112" s="4"/>
      <c r="E112" s="19"/>
      <c r="F112" s="19"/>
      <c r="G112" s="19"/>
      <c r="H112" s="19"/>
      <c r="I112" s="19"/>
      <c r="J112" s="19"/>
      <c r="K112" s="9"/>
      <c r="L112" s="39">
        <f>AD112+AE112+AF112+AG112+AH112+AI112+AJ112</f>
        <v>0</v>
      </c>
    </row>
    <row r="113" spans="1:17" ht="15.75" hidden="1">
      <c r="A113" s="3"/>
      <c r="B113" s="3"/>
      <c r="C113" s="4"/>
      <c r="D113" s="4"/>
      <c r="E113" s="19"/>
      <c r="F113" s="19"/>
      <c r="G113" s="19"/>
      <c r="H113" s="19"/>
      <c r="I113" s="19"/>
      <c r="J113" s="19"/>
      <c r="K113" s="9"/>
      <c r="L113" s="39">
        <f>AD113+AE113+AF113+AG113+AH113+AI113+AJ113</f>
        <v>0</v>
      </c>
      <c r="P113" s="36">
        <v>2650727.7</v>
      </c>
      <c r="Q113" s="36">
        <v>92923872.3</v>
      </c>
    </row>
    <row r="114" spans="1:20" ht="15.75" hidden="1">
      <c r="A114" s="3"/>
      <c r="B114" s="3"/>
      <c r="C114" s="4"/>
      <c r="D114" s="4"/>
      <c r="E114" s="19"/>
      <c r="F114" s="19"/>
      <c r="G114" s="19"/>
      <c r="H114" s="19"/>
      <c r="I114" s="19"/>
      <c r="J114" s="19"/>
      <c r="K114" s="9"/>
      <c r="L114" s="39">
        <f>AD114+AE114+AF114+AG114+AH114+AI114+AJ114</f>
        <v>0</v>
      </c>
      <c r="P114" s="42">
        <f>P113-P111</f>
        <v>2650727.7</v>
      </c>
      <c r="Q114" s="42">
        <f>Q113-Q111</f>
        <v>85925039.75</v>
      </c>
      <c r="R114" s="42"/>
      <c r="S114" s="1"/>
      <c r="T114" s="1"/>
    </row>
  </sheetData>
  <sheetProtection/>
  <autoFilter ref="A8:K111"/>
  <mergeCells count="6">
    <mergeCell ref="F9:I9"/>
    <mergeCell ref="B1:K1"/>
    <mergeCell ref="B2:K2"/>
    <mergeCell ref="B3:K3"/>
    <mergeCell ref="B5:K5"/>
    <mergeCell ref="B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2" max="2" width="85.00390625" style="0" customWidth="1"/>
    <col min="3" max="3" width="15.875" style="0" hidden="1" customWidth="1"/>
    <col min="4" max="5" width="14.75390625" style="0" hidden="1" customWidth="1"/>
    <col min="6" max="6" width="15.875" style="0" hidden="1" customWidth="1"/>
    <col min="7" max="7" width="18.25390625" style="0" hidden="1" customWidth="1"/>
    <col min="8" max="8" width="28.25390625" style="0" customWidth="1"/>
  </cols>
  <sheetData>
    <row r="1" spans="1:3" ht="12" customHeight="1">
      <c r="A1" s="120"/>
      <c r="B1" s="123" t="s">
        <v>430</v>
      </c>
      <c r="C1" s="122"/>
    </row>
    <row r="2" spans="1:3" ht="18" customHeight="1">
      <c r="A2" s="120"/>
      <c r="B2" s="121" t="s">
        <v>429</v>
      </c>
      <c r="C2" s="121"/>
    </row>
    <row r="3" spans="1:3" ht="18.75" customHeight="1">
      <c r="A3" s="120"/>
      <c r="B3" s="119" t="s">
        <v>292</v>
      </c>
      <c r="C3" s="119"/>
    </row>
    <row r="4" spans="1:5" ht="19.5" customHeight="1">
      <c r="A4" s="118" t="s">
        <v>428</v>
      </c>
      <c r="B4" s="118"/>
      <c r="C4" s="118"/>
      <c r="D4" s="118"/>
      <c r="E4" s="118"/>
    </row>
    <row r="5" spans="1:7" ht="13.5" customHeight="1">
      <c r="A5" s="118"/>
      <c r="B5" s="118"/>
      <c r="C5" s="118"/>
      <c r="D5" s="118"/>
      <c r="E5" s="118"/>
      <c r="F5" s="104"/>
      <c r="G5" s="104"/>
    </row>
    <row r="6" spans="1:7" ht="7.5" customHeight="1">
      <c r="A6" s="117"/>
      <c r="B6" s="116"/>
      <c r="C6" s="115"/>
      <c r="F6" s="114"/>
      <c r="G6" s="114"/>
    </row>
    <row r="7" spans="1:8" ht="18.75">
      <c r="A7" s="103" t="s">
        <v>196</v>
      </c>
      <c r="B7" s="113" t="s">
        <v>427</v>
      </c>
      <c r="C7" s="112" t="s">
        <v>426</v>
      </c>
      <c r="D7" s="111">
        <v>42431</v>
      </c>
      <c r="E7" s="111">
        <v>42506</v>
      </c>
      <c r="F7" s="104"/>
      <c r="G7" s="104" t="s">
        <v>425</v>
      </c>
      <c r="H7" s="104" t="s">
        <v>291</v>
      </c>
    </row>
    <row r="8" spans="1:8" ht="18.75">
      <c r="A8" s="103" t="s">
        <v>424</v>
      </c>
      <c r="B8" s="102" t="s">
        <v>423</v>
      </c>
      <c r="C8" s="28">
        <f>C9+C10+C11+C13+C16+C17+C14</f>
        <v>29212051.59</v>
      </c>
      <c r="D8" s="60">
        <f>D11</f>
        <v>35000000</v>
      </c>
      <c r="E8" s="60">
        <f>E11+E13</f>
        <v>-1026812.5</v>
      </c>
      <c r="F8" s="60">
        <f>D8+C8+E8</f>
        <v>63185239.09</v>
      </c>
      <c r="G8" s="108">
        <f>G11</f>
        <v>1025999.98</v>
      </c>
      <c r="H8" s="100">
        <f>F8+G8</f>
        <v>64211239.07</v>
      </c>
    </row>
    <row r="9" spans="1:8" ht="54" customHeight="1">
      <c r="A9" s="107" t="s">
        <v>422</v>
      </c>
      <c r="B9" s="106" t="s">
        <v>421</v>
      </c>
      <c r="C9" s="105"/>
      <c r="D9" s="59"/>
      <c r="E9" s="59"/>
      <c r="F9" s="59">
        <f>D9+C9+E9</f>
        <v>0</v>
      </c>
      <c r="G9" s="104"/>
      <c r="H9" s="100">
        <f>F9+G9</f>
        <v>0</v>
      </c>
    </row>
    <row r="10" spans="1:8" ht="72.75" customHeight="1">
      <c r="A10" s="107" t="s">
        <v>420</v>
      </c>
      <c r="B10" s="106" t="s">
        <v>419</v>
      </c>
      <c r="C10" s="105">
        <f>'[1]приложение 6 '!L12</f>
        <v>2099748.75</v>
      </c>
      <c r="D10" s="59"/>
      <c r="E10" s="59"/>
      <c r="F10" s="59">
        <f>D10+C10+E10</f>
        <v>2099748.75</v>
      </c>
      <c r="G10" s="104"/>
      <c r="H10" s="100">
        <f>F10+G10</f>
        <v>2099748.75</v>
      </c>
    </row>
    <row r="11" spans="1:8" ht="90" customHeight="1">
      <c r="A11" s="107" t="s">
        <v>418</v>
      </c>
      <c r="B11" s="106" t="s">
        <v>417</v>
      </c>
      <c r="C11" s="105">
        <f>'[1]приложение 6 '!L24</f>
        <v>14487023.27</v>
      </c>
      <c r="D11" s="59">
        <v>35000000</v>
      </c>
      <c r="E11" s="59">
        <v>-1077000</v>
      </c>
      <c r="F11" s="59">
        <f>D11+C11+E11</f>
        <v>48410023.269999996</v>
      </c>
      <c r="G11" s="104">
        <v>1025999.98</v>
      </c>
      <c r="H11" s="100">
        <f>F11+G11</f>
        <v>49436023.24999999</v>
      </c>
    </row>
    <row r="12" spans="1:8" ht="18.75">
      <c r="A12" s="107" t="s">
        <v>416</v>
      </c>
      <c r="B12" s="106" t="s">
        <v>415</v>
      </c>
      <c r="C12" s="105"/>
      <c r="D12" s="59"/>
      <c r="E12" s="59"/>
      <c r="F12" s="59">
        <f>D12+C12+E12</f>
        <v>0</v>
      </c>
      <c r="G12" s="104"/>
      <c r="H12" s="100">
        <f>F12+G12</f>
        <v>0</v>
      </c>
    </row>
    <row r="13" spans="1:8" ht="72" customHeight="1">
      <c r="A13" s="107" t="s">
        <v>414</v>
      </c>
      <c r="B13" s="106" t="s">
        <v>413</v>
      </c>
      <c r="C13" s="105">
        <f>'[1]приложение 6 '!L111+'[1]приложение 6 '!L867+69500</f>
        <v>7071843.569999999</v>
      </c>
      <c r="D13" s="59"/>
      <c r="E13" s="59">
        <v>50187.5</v>
      </c>
      <c r="F13" s="59">
        <f>D13+C13+E13</f>
        <v>7122031.069999999</v>
      </c>
      <c r="G13" s="104"/>
      <c r="H13" s="100">
        <f>F13+G13</f>
        <v>7122031.069999999</v>
      </c>
    </row>
    <row r="14" spans="1:8" ht="35.25" customHeight="1">
      <c r="A14" s="107" t="s">
        <v>412</v>
      </c>
      <c r="B14" s="106" t="s">
        <v>411</v>
      </c>
      <c r="C14" s="105"/>
      <c r="D14" s="59"/>
      <c r="E14" s="59"/>
      <c r="F14" s="59">
        <f>D14+C14+E14</f>
        <v>0</v>
      </c>
      <c r="G14" s="104"/>
      <c r="H14" s="100">
        <f>F14+G14</f>
        <v>0</v>
      </c>
    </row>
    <row r="15" spans="1:8" ht="18.75">
      <c r="A15" s="107" t="s">
        <v>410</v>
      </c>
      <c r="B15" s="106" t="s">
        <v>409</v>
      </c>
      <c r="C15" s="105"/>
      <c r="D15" s="59"/>
      <c r="E15" s="59"/>
      <c r="F15" s="59">
        <f>D15+C15+E15</f>
        <v>0</v>
      </c>
      <c r="G15" s="104"/>
      <c r="H15" s="100">
        <f>F15+G15</f>
        <v>0</v>
      </c>
    </row>
    <row r="16" spans="1:8" ht="18.75">
      <c r="A16" s="107" t="s">
        <v>408</v>
      </c>
      <c r="B16" s="106" t="s">
        <v>407</v>
      </c>
      <c r="C16" s="105">
        <f>'[1]приложение 6 '!L28</f>
        <v>400000</v>
      </c>
      <c r="D16" s="59"/>
      <c r="E16" s="59"/>
      <c r="F16" s="59">
        <f>D16+C16+E16</f>
        <v>400000</v>
      </c>
      <c r="G16" s="104"/>
      <c r="H16" s="100">
        <f>F16+G16</f>
        <v>400000</v>
      </c>
    </row>
    <row r="17" spans="1:8" ht="18.75">
      <c r="A17" s="107" t="s">
        <v>406</v>
      </c>
      <c r="B17" s="106" t="s">
        <v>405</v>
      </c>
      <c r="C17" s="105">
        <f>'[1]приложение 6 '!L30</f>
        <v>5153436</v>
      </c>
      <c r="D17" s="59"/>
      <c r="E17" s="59"/>
      <c r="F17" s="59">
        <f>D17+C17+E17</f>
        <v>5153436</v>
      </c>
      <c r="G17" s="104"/>
      <c r="H17" s="100">
        <f>F17+G17</f>
        <v>5153436</v>
      </c>
    </row>
    <row r="18" spans="1:8" ht="37.5">
      <c r="A18" s="103" t="s">
        <v>404</v>
      </c>
      <c r="B18" s="102" t="s">
        <v>403</v>
      </c>
      <c r="C18" s="101">
        <f>C19+C20+C21+C22</f>
        <v>473697</v>
      </c>
      <c r="D18" s="60"/>
      <c r="E18" s="60"/>
      <c r="F18" s="60">
        <f>D18+C18+E18</f>
        <v>473697</v>
      </c>
      <c r="G18" s="104"/>
      <c r="H18" s="100">
        <f>F18+G18</f>
        <v>473697</v>
      </c>
    </row>
    <row r="19" spans="1:8" ht="18.75">
      <c r="A19" s="107" t="s">
        <v>402</v>
      </c>
      <c r="B19" s="106" t="s">
        <v>401</v>
      </c>
      <c r="C19" s="105"/>
      <c r="D19" s="59"/>
      <c r="E19" s="59"/>
      <c r="F19" s="59">
        <f>D19+C19+E19</f>
        <v>0</v>
      </c>
      <c r="G19" s="104"/>
      <c r="H19" s="100">
        <f>F19+G19</f>
        <v>0</v>
      </c>
    </row>
    <row r="20" spans="1:8" ht="72" customHeight="1">
      <c r="A20" s="107" t="s">
        <v>400</v>
      </c>
      <c r="B20" s="106" t="s">
        <v>399</v>
      </c>
      <c r="C20" s="105">
        <f>'[1]приложение 6 '!L46</f>
        <v>473697</v>
      </c>
      <c r="D20" s="59"/>
      <c r="E20" s="59"/>
      <c r="F20" s="59">
        <f>D20+C20+E20</f>
        <v>473697</v>
      </c>
      <c r="G20" s="104"/>
      <c r="H20" s="100">
        <f>F20+G20</f>
        <v>473697</v>
      </c>
    </row>
    <row r="21" spans="1:8" ht="18.75">
      <c r="A21" s="107" t="s">
        <v>398</v>
      </c>
      <c r="B21" s="106" t="s">
        <v>397</v>
      </c>
      <c r="C21" s="105"/>
      <c r="D21" s="59"/>
      <c r="E21" s="59"/>
      <c r="F21" s="59">
        <f>D21+C21+E21</f>
        <v>0</v>
      </c>
      <c r="G21" s="104"/>
      <c r="H21" s="100">
        <f>F21+G21</f>
        <v>0</v>
      </c>
    </row>
    <row r="22" spans="1:8" ht="18.75">
      <c r="A22" s="107" t="s">
        <v>396</v>
      </c>
      <c r="B22" s="106" t="s">
        <v>395</v>
      </c>
      <c r="C22" s="105">
        <v>0</v>
      </c>
      <c r="D22" s="59"/>
      <c r="E22" s="59"/>
      <c r="F22" s="59">
        <f>D22+C22+E22</f>
        <v>0</v>
      </c>
      <c r="G22" s="104"/>
      <c r="H22" s="100">
        <f>F22+G22</f>
        <v>0</v>
      </c>
    </row>
    <row r="23" spans="1:8" ht="18.75">
      <c r="A23" s="103" t="s">
        <v>394</v>
      </c>
      <c r="B23" s="110" t="s">
        <v>94</v>
      </c>
      <c r="C23" s="101">
        <f>C24+C25+C26+C27+C28+C29+C30+C31+C32</f>
        <v>15149355.6</v>
      </c>
      <c r="D23" s="60">
        <f>D30+D32</f>
        <v>-403039.38</v>
      </c>
      <c r="E23" s="60">
        <f>E31</f>
        <v>-1000000</v>
      </c>
      <c r="F23" s="60">
        <f>D23+C23+E23</f>
        <v>13746316.219999999</v>
      </c>
      <c r="G23" s="108">
        <f>G30+G31</f>
        <v>5158040</v>
      </c>
      <c r="H23" s="100">
        <f>F23+G23</f>
        <v>18904356.22</v>
      </c>
    </row>
    <row r="24" spans="1:8" ht="18.75">
      <c r="A24" s="107" t="s">
        <v>393</v>
      </c>
      <c r="B24" s="109" t="s">
        <v>392</v>
      </c>
      <c r="C24" s="105"/>
      <c r="D24" s="59"/>
      <c r="E24" s="59"/>
      <c r="F24" s="59">
        <f>D24+C24+E24</f>
        <v>0</v>
      </c>
      <c r="G24" s="104"/>
      <c r="H24" s="100">
        <f>F24+G24</f>
        <v>0</v>
      </c>
    </row>
    <row r="25" spans="1:8" ht="18.75">
      <c r="A25" s="107" t="s">
        <v>391</v>
      </c>
      <c r="B25" s="109" t="s">
        <v>390</v>
      </c>
      <c r="C25" s="105"/>
      <c r="D25" s="59"/>
      <c r="E25" s="59"/>
      <c r="F25" s="59">
        <f>D25+C25+E25</f>
        <v>0</v>
      </c>
      <c r="G25" s="104"/>
      <c r="H25" s="100">
        <f>F25+G25</f>
        <v>0</v>
      </c>
    </row>
    <row r="26" spans="1:8" ht="18.75">
      <c r="A26" s="107" t="s">
        <v>389</v>
      </c>
      <c r="B26" s="106" t="s">
        <v>388</v>
      </c>
      <c r="C26" s="105"/>
      <c r="D26" s="59"/>
      <c r="E26" s="59"/>
      <c r="F26" s="59">
        <f>D26+C26+E26</f>
        <v>0</v>
      </c>
      <c r="G26" s="104"/>
      <c r="H26" s="100">
        <f>F26+G26</f>
        <v>0</v>
      </c>
    </row>
    <row r="27" spans="1:8" ht="18.75">
      <c r="A27" s="107" t="s">
        <v>387</v>
      </c>
      <c r="B27" s="106" t="s">
        <v>386</v>
      </c>
      <c r="C27" s="105"/>
      <c r="D27" s="59"/>
      <c r="E27" s="59"/>
      <c r="F27" s="59">
        <f>D27+C27+E27</f>
        <v>0</v>
      </c>
      <c r="G27" s="104"/>
      <c r="H27" s="100">
        <f>F27+G27</f>
        <v>0</v>
      </c>
    </row>
    <row r="28" spans="1:8" ht="18.75">
      <c r="A28" s="107" t="s">
        <v>385</v>
      </c>
      <c r="B28" s="106" t="s">
        <v>384</v>
      </c>
      <c r="C28" s="105"/>
      <c r="D28" s="59"/>
      <c r="E28" s="59"/>
      <c r="F28" s="59">
        <f>D28+C28+E28</f>
        <v>0</v>
      </c>
      <c r="G28" s="104"/>
      <c r="H28" s="100">
        <f>F28+G28</f>
        <v>0</v>
      </c>
    </row>
    <row r="29" spans="1:8" ht="18.75">
      <c r="A29" s="107" t="s">
        <v>383</v>
      </c>
      <c r="B29" s="106" t="s">
        <v>382</v>
      </c>
      <c r="C29" s="105"/>
      <c r="D29" s="59"/>
      <c r="E29" s="59"/>
      <c r="F29" s="59">
        <f>D29+C29+E29</f>
        <v>0</v>
      </c>
      <c r="G29" s="104"/>
      <c r="H29" s="100">
        <f>F29+G29</f>
        <v>0</v>
      </c>
    </row>
    <row r="30" spans="1:8" ht="18.75">
      <c r="A30" s="107" t="s">
        <v>381</v>
      </c>
      <c r="B30" s="106" t="s">
        <v>380</v>
      </c>
      <c r="C30" s="105">
        <f>'[1]приложение 6 '!L48</f>
        <v>10174000</v>
      </c>
      <c r="D30" s="59">
        <v>-403078.78</v>
      </c>
      <c r="E30" s="59"/>
      <c r="F30" s="59">
        <f>D30+C30+E30</f>
        <v>9770921.22</v>
      </c>
      <c r="G30" s="104">
        <v>5158040</v>
      </c>
      <c r="H30" s="100">
        <f>F30+G30</f>
        <v>14928961.22</v>
      </c>
    </row>
    <row r="31" spans="1:8" ht="18.75">
      <c r="A31" s="107" t="s">
        <v>379</v>
      </c>
      <c r="B31" s="106" t="s">
        <v>378</v>
      </c>
      <c r="C31" s="105">
        <f>'[1]приложение 6 '!L71</f>
        <v>4965855.6</v>
      </c>
      <c r="D31" s="59"/>
      <c r="E31" s="59">
        <v>-1000000</v>
      </c>
      <c r="F31" s="59">
        <f>D31+C31+E31</f>
        <v>3965855.5999999996</v>
      </c>
      <c r="G31" s="104">
        <v>0</v>
      </c>
      <c r="H31" s="100">
        <f>F31+G31</f>
        <v>3965855.5999999996</v>
      </c>
    </row>
    <row r="32" spans="1:8" ht="34.5" customHeight="1">
      <c r="A32" s="107" t="s">
        <v>377</v>
      </c>
      <c r="B32" s="106" t="s">
        <v>376</v>
      </c>
      <c r="C32" s="105">
        <f>'[1]приложение 6 '!L50</f>
        <v>9500</v>
      </c>
      <c r="D32" s="59">
        <v>39.4</v>
      </c>
      <c r="E32" s="59"/>
      <c r="F32" s="59">
        <f>D32+C32+E32</f>
        <v>9539.4</v>
      </c>
      <c r="G32" s="104"/>
      <c r="H32" s="100">
        <f>F32+G32</f>
        <v>9539.4</v>
      </c>
    </row>
    <row r="33" spans="1:8" ht="18.75">
      <c r="A33" s="103" t="s">
        <v>375</v>
      </c>
      <c r="B33" s="102" t="s">
        <v>374</v>
      </c>
      <c r="C33" s="101">
        <f>C34+C35</f>
        <v>0</v>
      </c>
      <c r="D33" s="60"/>
      <c r="E33" s="60"/>
      <c r="F33" s="60">
        <f>D33+C33+E33</f>
        <v>0</v>
      </c>
      <c r="G33" s="104"/>
      <c r="H33" s="100">
        <f>F33+G33</f>
        <v>0</v>
      </c>
    </row>
    <row r="34" spans="1:8" ht="18.75">
      <c r="A34" s="107" t="s">
        <v>373</v>
      </c>
      <c r="B34" s="106" t="s">
        <v>372</v>
      </c>
      <c r="C34" s="105"/>
      <c r="D34" s="59"/>
      <c r="E34" s="59"/>
      <c r="F34" s="59">
        <f>D34+C34+E34</f>
        <v>0</v>
      </c>
      <c r="G34" s="104"/>
      <c r="H34" s="100">
        <f>F34+G34</f>
        <v>0</v>
      </c>
    </row>
    <row r="35" spans="1:8" ht="18.75">
      <c r="A35" s="107" t="s">
        <v>371</v>
      </c>
      <c r="B35" s="106" t="s">
        <v>370</v>
      </c>
      <c r="C35" s="105"/>
      <c r="D35" s="59"/>
      <c r="E35" s="59"/>
      <c r="F35" s="59">
        <f>D35+C35+E35</f>
        <v>0</v>
      </c>
      <c r="G35" s="104"/>
      <c r="H35" s="100">
        <f>F35+G35</f>
        <v>0</v>
      </c>
    </row>
    <row r="36" spans="1:8" ht="18.75">
      <c r="A36" s="103" t="s">
        <v>369</v>
      </c>
      <c r="B36" s="102" t="s">
        <v>368</v>
      </c>
      <c r="C36" s="101">
        <f>C37+C38</f>
        <v>0</v>
      </c>
      <c r="D36" s="60"/>
      <c r="E36" s="60"/>
      <c r="F36" s="60">
        <f>D36+C36+E36</f>
        <v>0</v>
      </c>
      <c r="G36" s="104"/>
      <c r="H36" s="100">
        <f>F36+G36</f>
        <v>0</v>
      </c>
    </row>
    <row r="37" spans="1:8" ht="34.5" customHeight="1">
      <c r="A37" s="107" t="s">
        <v>367</v>
      </c>
      <c r="B37" s="106" t="s">
        <v>366</v>
      </c>
      <c r="C37" s="105"/>
      <c r="D37" s="59"/>
      <c r="E37" s="59"/>
      <c r="F37" s="59">
        <f>D37+C37+E37</f>
        <v>0</v>
      </c>
      <c r="G37" s="104"/>
      <c r="H37" s="100">
        <f>F37+G37</f>
        <v>0</v>
      </c>
    </row>
    <row r="38" spans="1:8" ht="34.5" customHeight="1">
      <c r="A38" s="107" t="s">
        <v>365</v>
      </c>
      <c r="B38" s="106" t="s">
        <v>364</v>
      </c>
      <c r="C38" s="105"/>
      <c r="D38" s="59"/>
      <c r="E38" s="59"/>
      <c r="F38" s="59">
        <f>D38+C38+E38</f>
        <v>0</v>
      </c>
      <c r="G38" s="104"/>
      <c r="H38" s="100">
        <f>F38+G38</f>
        <v>0</v>
      </c>
    </row>
    <row r="39" spans="1:8" ht="18.75">
      <c r="A39" s="103" t="s">
        <v>363</v>
      </c>
      <c r="B39" s="102" t="s">
        <v>362</v>
      </c>
      <c r="C39" s="101">
        <f>C40+C41+C42+C47</f>
        <v>364695887.16</v>
      </c>
      <c r="D39" s="60">
        <f>D40+D41+D47</f>
        <v>6075290</v>
      </c>
      <c r="E39" s="60">
        <f>E40+E41</f>
        <v>1977000</v>
      </c>
      <c r="F39" s="60">
        <f>D39+C39+E39</f>
        <v>372748177.16</v>
      </c>
      <c r="G39" s="108">
        <f>G40+G41+G47</f>
        <v>37573702.72</v>
      </c>
      <c r="H39" s="100">
        <f>F39+G39</f>
        <v>410321879.88</v>
      </c>
    </row>
    <row r="40" spans="1:8" ht="18.75">
      <c r="A40" s="107" t="s">
        <v>361</v>
      </c>
      <c r="B40" s="106" t="s">
        <v>360</v>
      </c>
      <c r="C40" s="105">
        <f>'[1]приложение 6 '!L91+'[1]приложение 6 '!L150+'[1]приложение 6 '!L165+'[1]приложение 6 '!L180+'[1]приложение 6 '!L195+'[1]приложение 6 '!L210+'[1]приложение 6 '!L225+'[1]приложение 6 '!L240+'[1]приложение 6 '!L255+'[1]приложение 6 '!L270+'[1]приложение 6 '!L446+'[1]приложение 6 '!L585</f>
        <v>98483235.47999999</v>
      </c>
      <c r="D40" s="59">
        <f>208000+730000+1770000-10</f>
        <v>2707990</v>
      </c>
      <c r="E40" s="59">
        <v>447500</v>
      </c>
      <c r="F40" s="59">
        <f>D40+C40+E40</f>
        <v>101638725.47999999</v>
      </c>
      <c r="G40" s="104">
        <v>100000</v>
      </c>
      <c r="H40" s="100">
        <f>F40+G40</f>
        <v>101738725.47999999</v>
      </c>
    </row>
    <row r="41" spans="1:8" ht="18.75">
      <c r="A41" s="107" t="s">
        <v>359</v>
      </c>
      <c r="B41" s="106" t="s">
        <v>44</v>
      </c>
      <c r="C41" s="59">
        <f>'[1]приложение 6 '!L90+'[1]приложение 6 '!L290+'[1]приложение 6 '!L321+'[1]приложение 6 '!L352+'[1]приложение 6 '!L383+'[1]приложение 6 '!L414+'[1]приложение 6 '!L456+'[1]приложение 6 '!L491+'[1]приложение 6 '!L522+'[1]приложение 6 '!L553+'[1]приложение 6 '!L595+'[1]приложение 6 '!L630+'[1]приложение 6 '!L661+'[1]приложение 6 '!L692+'[1]приложение 6 '!L723+'[1]приложение 6 '!L754</f>
        <v>218034440.36</v>
      </c>
      <c r="D41" s="59">
        <f>-1770000+100000</f>
        <v>-1670000</v>
      </c>
      <c r="E41" s="59">
        <v>1529500</v>
      </c>
      <c r="F41" s="59">
        <f>D41+C41+E41</f>
        <v>217893940.36</v>
      </c>
      <c r="G41" s="104">
        <v>36753702.72</v>
      </c>
      <c r="H41" s="100">
        <f>F41+G41</f>
        <v>254647643.08</v>
      </c>
    </row>
    <row r="42" spans="1:8" ht="18.75">
      <c r="A42" s="107" t="s">
        <v>358</v>
      </c>
      <c r="B42" s="106" t="s">
        <v>357</v>
      </c>
      <c r="C42" s="105">
        <f>'[1]приложение 6 '!L781+'[1]приложение 6 '!L789+'[1]приложение 6 '!L797+'[1]приложение 6 '!L805+'[1]приложение 6 '!L813+'[1]приложение 6 '!L821+'[1]приложение 6 '!L860</f>
        <v>45897400.32</v>
      </c>
      <c r="D42" s="59"/>
      <c r="E42" s="59"/>
      <c r="F42" s="59">
        <f>D42+C42+E42</f>
        <v>45897400.32</v>
      </c>
      <c r="G42" s="104"/>
      <c r="H42" s="100">
        <f>F42+G42</f>
        <v>45897400.32</v>
      </c>
    </row>
    <row r="43" spans="1:8" ht="18.75">
      <c r="A43" s="107" t="s">
        <v>356</v>
      </c>
      <c r="B43" s="106" t="s">
        <v>355</v>
      </c>
      <c r="C43" s="105"/>
      <c r="D43" s="59"/>
      <c r="E43" s="59"/>
      <c r="F43" s="59">
        <f>D43+C43+E43</f>
        <v>0</v>
      </c>
      <c r="G43" s="104"/>
      <c r="H43" s="100">
        <f>F43+G43</f>
        <v>0</v>
      </c>
    </row>
    <row r="44" spans="1:8" ht="37.5">
      <c r="A44" s="107" t="s">
        <v>354</v>
      </c>
      <c r="B44" s="106" t="s">
        <v>353</v>
      </c>
      <c r="C44" s="105"/>
      <c r="D44" s="59"/>
      <c r="E44" s="59"/>
      <c r="F44" s="59">
        <f>D44+C44+E44</f>
        <v>0</v>
      </c>
      <c r="G44" s="104"/>
      <c r="H44" s="100">
        <f>F44+G44</f>
        <v>0</v>
      </c>
    </row>
    <row r="45" spans="1:8" ht="18.75">
      <c r="A45" s="107" t="s">
        <v>352</v>
      </c>
      <c r="B45" s="106" t="s">
        <v>351</v>
      </c>
      <c r="C45" s="105"/>
      <c r="D45" s="59"/>
      <c r="E45" s="59"/>
      <c r="F45" s="59">
        <f>D45+C45+E45</f>
        <v>0</v>
      </c>
      <c r="G45" s="104"/>
      <c r="H45" s="100">
        <f>F45+G45</f>
        <v>0</v>
      </c>
    </row>
    <row r="46" spans="1:8" ht="18.75">
      <c r="A46" s="107" t="s">
        <v>350</v>
      </c>
      <c r="B46" s="106" t="s">
        <v>349</v>
      </c>
      <c r="C46" s="105"/>
      <c r="D46" s="59"/>
      <c r="E46" s="59"/>
      <c r="F46" s="59">
        <f>D46+C46+E46</f>
        <v>0</v>
      </c>
      <c r="G46" s="104"/>
      <c r="H46" s="100">
        <f>F46+G46</f>
        <v>0</v>
      </c>
    </row>
    <row r="47" spans="1:8" ht="18.75">
      <c r="A47" s="107" t="s">
        <v>348</v>
      </c>
      <c r="B47" s="106" t="s">
        <v>347</v>
      </c>
      <c r="C47" s="105">
        <f>'[1]приложение 6 '!L51</f>
        <v>2280811</v>
      </c>
      <c r="D47" s="59">
        <v>5037300</v>
      </c>
      <c r="E47" s="59"/>
      <c r="F47" s="59">
        <f>D47+C47+E47</f>
        <v>7318111</v>
      </c>
      <c r="G47" s="104">
        <v>720000</v>
      </c>
      <c r="H47" s="100">
        <f>F47+G47</f>
        <v>8038111</v>
      </c>
    </row>
    <row r="48" spans="1:8" ht="18.75">
      <c r="A48" s="103" t="s">
        <v>346</v>
      </c>
      <c r="B48" s="102" t="s">
        <v>345</v>
      </c>
      <c r="C48" s="101">
        <f>C49+C50+C51</f>
        <v>17945129.3</v>
      </c>
      <c r="D48" s="60">
        <f>D49</f>
        <v>-730000</v>
      </c>
      <c r="E48" s="60"/>
      <c r="F48" s="60">
        <f>D48+C48+E48</f>
        <v>17215129.3</v>
      </c>
      <c r="G48" s="104"/>
      <c r="H48" s="100">
        <f>F48+G48</f>
        <v>17215129.3</v>
      </c>
    </row>
    <row r="49" spans="1:8" ht="18.75">
      <c r="A49" s="107" t="s">
        <v>344</v>
      </c>
      <c r="B49" s="106" t="s">
        <v>343</v>
      </c>
      <c r="C49" s="105">
        <f>'[1]приложение 6 '!L828</f>
        <v>16630037.3</v>
      </c>
      <c r="D49" s="59">
        <v>-730000</v>
      </c>
      <c r="E49" s="59"/>
      <c r="F49" s="59">
        <f>D49+C49+E49</f>
        <v>15900037.3</v>
      </c>
      <c r="G49" s="104"/>
      <c r="H49" s="100">
        <f>F49+G49</f>
        <v>15900037.3</v>
      </c>
    </row>
    <row r="50" spans="1:8" ht="18.75">
      <c r="A50" s="107" t="s">
        <v>342</v>
      </c>
      <c r="B50" s="106" t="s">
        <v>341</v>
      </c>
      <c r="C50" s="105">
        <v>0</v>
      </c>
      <c r="D50" s="59"/>
      <c r="E50" s="59"/>
      <c r="F50" s="59">
        <f>D50+C50+E50</f>
        <v>0</v>
      </c>
      <c r="G50" s="104"/>
      <c r="H50" s="100">
        <f>F50+G50</f>
        <v>0</v>
      </c>
    </row>
    <row r="51" spans="1:8" ht="18.75">
      <c r="A51" s="107" t="s">
        <v>340</v>
      </c>
      <c r="B51" s="106" t="s">
        <v>339</v>
      </c>
      <c r="C51" s="105">
        <f>'[1]приложение 6 '!L64+'[1]приложение 6 '!L845</f>
        <v>1315092</v>
      </c>
      <c r="D51" s="59"/>
      <c r="E51" s="59"/>
      <c r="F51" s="59">
        <f>D51+C51+E51</f>
        <v>1315092</v>
      </c>
      <c r="G51" s="104"/>
      <c r="H51" s="100">
        <f>F51+G51</f>
        <v>1315092</v>
      </c>
    </row>
    <row r="52" spans="1:8" ht="18.75">
      <c r="A52" s="103" t="s">
        <v>338</v>
      </c>
      <c r="B52" s="102" t="s">
        <v>230</v>
      </c>
      <c r="C52" s="101">
        <f>C53</f>
        <v>5571266.38</v>
      </c>
      <c r="D52" s="60"/>
      <c r="E52" s="60">
        <f>E54</f>
        <v>1595000</v>
      </c>
      <c r="F52" s="60">
        <f>D52+C52+E52</f>
        <v>7166266.38</v>
      </c>
      <c r="G52" s="108">
        <f>G53</f>
        <v>140000</v>
      </c>
      <c r="H52" s="100">
        <f>F52+G52</f>
        <v>7306266.38</v>
      </c>
    </row>
    <row r="53" spans="1:8" ht="18.75">
      <c r="A53" s="107" t="s">
        <v>337</v>
      </c>
      <c r="B53" s="106" t="s">
        <v>336</v>
      </c>
      <c r="C53" s="105">
        <f>'[1]приложение 6 '!L75+'[1]приложение 6 '!L78</f>
        <v>5571266.38</v>
      </c>
      <c r="D53" s="59"/>
      <c r="E53" s="59"/>
      <c r="F53" s="59">
        <f>D53+C53+E53</f>
        <v>5571266.38</v>
      </c>
      <c r="G53" s="104">
        <v>140000</v>
      </c>
      <c r="H53" s="100">
        <f>F53+G53</f>
        <v>5711266.38</v>
      </c>
    </row>
    <row r="54" spans="1:8" ht="18.75">
      <c r="A54" s="107" t="s">
        <v>335</v>
      </c>
      <c r="B54" s="106" t="s">
        <v>334</v>
      </c>
      <c r="C54" s="105"/>
      <c r="D54" s="59"/>
      <c r="E54" s="59">
        <v>1595000</v>
      </c>
      <c r="F54" s="59">
        <f>D54+C54+E54</f>
        <v>1595000</v>
      </c>
      <c r="G54" s="104"/>
      <c r="H54" s="100">
        <f>F54+G54</f>
        <v>1595000</v>
      </c>
    </row>
    <row r="55" spans="1:8" ht="18.75">
      <c r="A55" s="103" t="s">
        <v>333</v>
      </c>
      <c r="B55" s="102" t="s">
        <v>332</v>
      </c>
      <c r="C55" s="101">
        <f>C56+C58+C59+C60</f>
        <v>261013110.51</v>
      </c>
      <c r="D55" s="60">
        <f>D58+D59</f>
        <v>12716850</v>
      </c>
      <c r="E55" s="60">
        <f>E56+E58+E59</f>
        <v>11972535</v>
      </c>
      <c r="F55" s="60">
        <f>D55+C55+E55</f>
        <v>285702495.51</v>
      </c>
      <c r="G55" s="108">
        <f>G58+G59+G60</f>
        <v>24557791</v>
      </c>
      <c r="H55" s="100">
        <f>F55+G55</f>
        <v>310260286.51</v>
      </c>
    </row>
    <row r="56" spans="1:8" ht="18.75">
      <c r="A56" s="107" t="s">
        <v>331</v>
      </c>
      <c r="B56" s="106" t="s">
        <v>330</v>
      </c>
      <c r="C56" s="105">
        <f>'[1]приложение 6 '!L92</f>
        <v>2549400</v>
      </c>
      <c r="D56" s="59"/>
      <c r="E56" s="59">
        <v>500000</v>
      </c>
      <c r="F56" s="59">
        <f>D56+C56+E56</f>
        <v>3049400</v>
      </c>
      <c r="G56" s="104"/>
      <c r="H56" s="100">
        <f>F56+G56</f>
        <v>3049400</v>
      </c>
    </row>
    <row r="57" spans="1:8" ht="18.75">
      <c r="A57" s="107" t="s">
        <v>329</v>
      </c>
      <c r="B57" s="106" t="s">
        <v>328</v>
      </c>
      <c r="C57" s="105"/>
      <c r="D57" s="59"/>
      <c r="E57" s="59"/>
      <c r="F57" s="59">
        <f>D57+C57+E57</f>
        <v>0</v>
      </c>
      <c r="G57" s="104"/>
      <c r="H57" s="100">
        <f>F57+G57</f>
        <v>0</v>
      </c>
    </row>
    <row r="58" spans="1:8" ht="18.75">
      <c r="A58" s="107" t="s">
        <v>327</v>
      </c>
      <c r="B58" s="106" t="s">
        <v>216</v>
      </c>
      <c r="C58" s="105">
        <f>'[1]приложение 6 '!L95+'[1]приложение 6 '!L96+'[1]приложение 6 '!L97+'[1]приложение 6 '!L98+'[1]приложение 6 '!L99+'[1]приложение 6 '!L100+'[1]приложение 6 '!L101+'[1]приложение 6 '!L128</f>
        <v>160884400</v>
      </c>
      <c r="D58" s="59"/>
      <c r="E58" s="59">
        <v>313000</v>
      </c>
      <c r="F58" s="59">
        <f>D58+C58+E58</f>
        <v>161197400</v>
      </c>
      <c r="G58" s="104">
        <v>27105111</v>
      </c>
      <c r="H58" s="100">
        <f>F58+G58</f>
        <v>188302511</v>
      </c>
    </row>
    <row r="59" spans="1:8" ht="18.75">
      <c r="A59" s="107" t="s">
        <v>326</v>
      </c>
      <c r="B59" s="106" t="s">
        <v>325</v>
      </c>
      <c r="C59" s="105">
        <f>'[1]приложение 6 '!L102+'[1]приложение 6 '!L103+'[1]приложение 6 '!L104+'[1]приложение 6 '!L105+'[1]приложение 6 '!L160+'[1]приложение 6 '!L175+'[1]приложение 6 '!L190+'[1]приложение 6 '!L205+'[1]приложение 6 '!L220+'[1]приложение 6 '!L235+'[1]приложение 6 '!L250+'[1]приложение 6 '!L265+'[1]приложение 6 '!L280+'[1]приложение 6 '!L305+'[1]приложение 6 '!L336+'[1]приложение 6 '!L367+'[1]приложение 6 '!L398+'[1]приложение 6 '!L429+'[1]приложение 6 '!L471+'[1]приложение 6 '!L506+'[1]приложение 6 '!L537+'[1]приложение 6 '!L610+'[1]приложение 6 '!L645+'[1]приложение 6 '!L676+'[1]приложение 6 '!L707+'[1]приложение 6 '!L738+'[1]приложение 6 '!L769</f>
        <v>87680400</v>
      </c>
      <c r="D59" s="59">
        <f>50+12716800</f>
        <v>12716850</v>
      </c>
      <c r="E59" s="59">
        <v>11159535</v>
      </c>
      <c r="F59" s="59">
        <f>D59+C59+E59</f>
        <v>111556785</v>
      </c>
      <c r="G59" s="104">
        <v>-3208820</v>
      </c>
      <c r="H59" s="100">
        <f>F59+G59</f>
        <v>108347965</v>
      </c>
    </row>
    <row r="60" spans="1:8" ht="18.75">
      <c r="A60" s="107" t="s">
        <v>324</v>
      </c>
      <c r="B60" s="106" t="s">
        <v>323</v>
      </c>
      <c r="C60" s="59">
        <v>9898910.51</v>
      </c>
      <c r="D60" s="59"/>
      <c r="E60" s="59"/>
      <c r="F60" s="59">
        <f>D60+C60+E60</f>
        <v>9898910.51</v>
      </c>
      <c r="G60" s="104">
        <v>661500</v>
      </c>
      <c r="H60" s="100">
        <f>F60+G60</f>
        <v>10560410.51</v>
      </c>
    </row>
    <row r="61" spans="1:8" ht="18.75">
      <c r="A61" s="103" t="s">
        <v>322</v>
      </c>
      <c r="B61" s="102" t="s">
        <v>321</v>
      </c>
      <c r="C61" s="101">
        <f>C62+C64</f>
        <v>3011618.76</v>
      </c>
      <c r="D61" s="59"/>
      <c r="E61" s="59"/>
      <c r="F61" s="60">
        <f>D61+C61+E61</f>
        <v>3011618.76</v>
      </c>
      <c r="G61" s="104"/>
      <c r="H61" s="100">
        <f>F61+G61</f>
        <v>3011618.76</v>
      </c>
    </row>
    <row r="62" spans="1:8" ht="18.75">
      <c r="A62" s="107" t="s">
        <v>320</v>
      </c>
      <c r="B62" s="106" t="s">
        <v>319</v>
      </c>
      <c r="C62" s="105">
        <f>'[1]приложение 6 '!L62+'[1]приложение 6 '!L852</f>
        <v>2632728.76</v>
      </c>
      <c r="D62" s="59"/>
      <c r="E62" s="59"/>
      <c r="F62" s="59">
        <f>D62+C62+E62</f>
        <v>2632728.76</v>
      </c>
      <c r="G62" s="104"/>
      <c r="H62" s="100">
        <f>F62+G62</f>
        <v>2632728.76</v>
      </c>
    </row>
    <row r="63" spans="1:8" ht="18.75">
      <c r="A63" s="107" t="s">
        <v>318</v>
      </c>
      <c r="B63" s="106" t="s">
        <v>317</v>
      </c>
      <c r="C63" s="105"/>
      <c r="D63" s="59"/>
      <c r="E63" s="59"/>
      <c r="F63" s="59">
        <f>D63+C63+E63</f>
        <v>0</v>
      </c>
      <c r="G63" s="104"/>
      <c r="H63" s="100">
        <f>F63+G63</f>
        <v>0</v>
      </c>
    </row>
    <row r="64" spans="1:8" ht="18.75">
      <c r="A64" s="107" t="s">
        <v>316</v>
      </c>
      <c r="B64" s="106" t="s">
        <v>315</v>
      </c>
      <c r="C64" s="105">
        <f>'[1]приложение 6 '!L66</f>
        <v>378890</v>
      </c>
      <c r="D64" s="59"/>
      <c r="E64" s="59"/>
      <c r="F64" s="59">
        <f>D64+C64+E64</f>
        <v>378890</v>
      </c>
      <c r="G64" s="104"/>
      <c r="H64" s="100">
        <f>F64+G64</f>
        <v>378890</v>
      </c>
    </row>
    <row r="65" spans="1:8" ht="18.75">
      <c r="A65" s="103" t="s">
        <v>314</v>
      </c>
      <c r="B65" s="102" t="s">
        <v>313</v>
      </c>
      <c r="C65" s="101">
        <f>C66+C67+C68</f>
        <v>1417644.8</v>
      </c>
      <c r="D65" s="59"/>
      <c r="E65" s="59"/>
      <c r="F65" s="60">
        <f>D65+C65+E65</f>
        <v>1417644.8</v>
      </c>
      <c r="G65" s="104"/>
      <c r="H65" s="100">
        <f>F65+G65</f>
        <v>1417644.8</v>
      </c>
    </row>
    <row r="66" spans="1:8" ht="18.75">
      <c r="A66" s="107" t="s">
        <v>312</v>
      </c>
      <c r="B66" s="106" t="s">
        <v>311</v>
      </c>
      <c r="C66" s="105">
        <f>'[1]приложение 6 '!L68</f>
        <v>1417644.8</v>
      </c>
      <c r="D66" s="59"/>
      <c r="E66" s="59"/>
      <c r="F66" s="59">
        <f>D66+C66+E66</f>
        <v>1417644.8</v>
      </c>
      <c r="G66" s="104"/>
      <c r="H66" s="100">
        <f>F66+G66</f>
        <v>1417644.8</v>
      </c>
    </row>
    <row r="67" spans="1:8" ht="18.75">
      <c r="A67" s="107" t="s">
        <v>310</v>
      </c>
      <c r="B67" s="106" t="s">
        <v>309</v>
      </c>
      <c r="C67" s="105"/>
      <c r="D67" s="59"/>
      <c r="E67" s="59"/>
      <c r="F67" s="59">
        <f>D67+C67+E67</f>
        <v>0</v>
      </c>
      <c r="G67" s="104"/>
      <c r="H67" s="100">
        <f>F67+G67</f>
        <v>0</v>
      </c>
    </row>
    <row r="68" spans="1:8" ht="18.75">
      <c r="A68" s="107" t="s">
        <v>308</v>
      </c>
      <c r="B68" s="106" t="s">
        <v>307</v>
      </c>
      <c r="C68" s="105"/>
      <c r="D68" s="59"/>
      <c r="E68" s="59"/>
      <c r="F68" s="59">
        <f>D68+C68+E68</f>
        <v>0</v>
      </c>
      <c r="G68" s="104"/>
      <c r="H68" s="100">
        <f>F68+G68</f>
        <v>0</v>
      </c>
    </row>
    <row r="69" spans="1:8" ht="18.75">
      <c r="A69" s="103" t="s">
        <v>306</v>
      </c>
      <c r="B69" s="102" t="s">
        <v>305</v>
      </c>
      <c r="C69" s="101">
        <f>C70</f>
        <v>20149.9</v>
      </c>
      <c r="D69" s="59"/>
      <c r="E69" s="59"/>
      <c r="F69" s="60">
        <f>D69+C69+E69</f>
        <v>20149.9</v>
      </c>
      <c r="G69" s="104"/>
      <c r="H69" s="100">
        <f>F69+G69</f>
        <v>20149.9</v>
      </c>
    </row>
    <row r="70" spans="1:8" ht="37.5">
      <c r="A70" s="107" t="s">
        <v>304</v>
      </c>
      <c r="B70" s="106" t="s">
        <v>303</v>
      </c>
      <c r="C70" s="105">
        <f>'[1]приложение 6 '!L139</f>
        <v>20149.9</v>
      </c>
      <c r="D70" s="59"/>
      <c r="E70" s="59"/>
      <c r="F70" s="59">
        <f>D70+C70+E70</f>
        <v>20149.9</v>
      </c>
      <c r="G70" s="104"/>
      <c r="H70" s="100">
        <f>F70+G70</f>
        <v>20149.9</v>
      </c>
    </row>
    <row r="71" spans="1:8" ht="37.5">
      <c r="A71" s="103" t="s">
        <v>302</v>
      </c>
      <c r="B71" s="102" t="s">
        <v>301</v>
      </c>
      <c r="C71" s="101">
        <f>C72+C73+C74</f>
        <v>41434189</v>
      </c>
      <c r="D71" s="59">
        <f>D74</f>
        <v>347319.35</v>
      </c>
      <c r="E71" s="59"/>
      <c r="F71" s="60">
        <f>D71+C71+E71</f>
        <v>41781508.35</v>
      </c>
      <c r="G71" s="108">
        <f>G74</f>
        <v>-148017.63</v>
      </c>
      <c r="H71" s="100">
        <f>F71+G71</f>
        <v>41633490.72</v>
      </c>
    </row>
    <row r="72" spans="1:8" ht="37.5">
      <c r="A72" s="107" t="s">
        <v>300</v>
      </c>
      <c r="B72" s="106" t="s">
        <v>299</v>
      </c>
      <c r="C72" s="105">
        <f>'[1]приложение 6 '!L140</f>
        <v>39892389</v>
      </c>
      <c r="D72" s="59"/>
      <c r="E72" s="59"/>
      <c r="F72" s="59">
        <f>D72+C72+E72</f>
        <v>39892389</v>
      </c>
      <c r="G72" s="104"/>
      <c r="H72" s="100">
        <f>F72+G72</f>
        <v>39892389</v>
      </c>
    </row>
    <row r="73" spans="1:8" ht="18.75">
      <c r="A73" s="107" t="s">
        <v>298</v>
      </c>
      <c r="B73" s="106" t="s">
        <v>297</v>
      </c>
      <c r="C73" s="105"/>
      <c r="D73" s="59"/>
      <c r="E73" s="59"/>
      <c r="F73" s="59">
        <f>D73+C73+E73</f>
        <v>0</v>
      </c>
      <c r="G73" s="104"/>
      <c r="H73" s="100">
        <f>F73+G73</f>
        <v>0</v>
      </c>
    </row>
    <row r="74" spans="1:8" ht="56.25">
      <c r="A74" s="107" t="s">
        <v>296</v>
      </c>
      <c r="B74" s="106" t="s">
        <v>295</v>
      </c>
      <c r="C74" s="105">
        <f>'[1]приложение 6 '!L81+'[1]приложение 6 '!L143</f>
        <v>1541800</v>
      </c>
      <c r="D74" s="59">
        <f>347300+19.35</f>
        <v>347319.35</v>
      </c>
      <c r="E74" s="59"/>
      <c r="F74" s="59">
        <f>D74+C74+E74</f>
        <v>1889119.35</v>
      </c>
      <c r="G74" s="104">
        <v>-148017.63</v>
      </c>
      <c r="H74" s="100">
        <f>F74+G74</f>
        <v>1741101.7200000002</v>
      </c>
    </row>
    <row r="75" spans="1:8" ht="18.75">
      <c r="A75" s="107"/>
      <c r="B75" s="106"/>
      <c r="C75" s="105"/>
      <c r="D75" s="59"/>
      <c r="E75" s="59"/>
      <c r="F75" s="59">
        <f>D75+C75+E75</f>
        <v>0</v>
      </c>
      <c r="G75" s="104"/>
      <c r="H75" s="100">
        <f>F75+G75</f>
        <v>0</v>
      </c>
    </row>
    <row r="76" spans="1:8" ht="18.75">
      <c r="A76" s="103"/>
      <c r="B76" s="102" t="s">
        <v>61</v>
      </c>
      <c r="C76" s="101">
        <f>C8+C18+C23+C39+C48+C52+C55+C61+C65+C69+C71</f>
        <v>739944099.9999999</v>
      </c>
      <c r="D76" s="101">
        <f>D8+D18+D23+D39+D48+D52+D55+D61+D65+D69+D71</f>
        <v>53006419.97</v>
      </c>
      <c r="E76" s="101">
        <f>E8+E18+E23+E39+E48+E52+E55+E61+E65+E69+E71</f>
        <v>13517722.5</v>
      </c>
      <c r="F76" s="60">
        <f>D76+C76+E76</f>
        <v>806468242.4699999</v>
      </c>
      <c r="G76" s="60">
        <f>G8+G23+G39+G52+G55+G71</f>
        <v>68307516.07000001</v>
      </c>
      <c r="H76" s="100">
        <f>F76+G76</f>
        <v>874775758.54</v>
      </c>
    </row>
    <row r="79" ht="12.75">
      <c r="C79" s="1"/>
    </row>
    <row r="80" ht="12.75">
      <c r="C80" s="1"/>
    </row>
  </sheetData>
  <sheetProtection/>
  <mergeCells count="4">
    <mergeCell ref="B1:C1"/>
    <mergeCell ref="B2:C2"/>
    <mergeCell ref="B3:C3"/>
    <mergeCell ref="A4:E5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Тимур</cp:lastModifiedBy>
  <cp:lastPrinted>2016-08-10T07:45:13Z</cp:lastPrinted>
  <dcterms:created xsi:type="dcterms:W3CDTF">2011-11-28T12:27:46Z</dcterms:created>
  <dcterms:modified xsi:type="dcterms:W3CDTF">2016-10-04T08:38:08Z</dcterms:modified>
  <cp:category/>
  <cp:version/>
  <cp:contentType/>
  <cp:contentStatus/>
</cp:coreProperties>
</file>